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ables/tableSingleCells1.xml" ContentType="application/vnd.openxmlformats-officedocument.spreadsheetml.tableSingleCell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bookViews>
    <workbookView xWindow="120" yWindow="15" windowWidth="18975" windowHeight="12465" tabRatio="505" activeTab="1"/>
  </bookViews>
  <sheets>
    <sheet name="Graphs" sheetId="4" r:id="rId1"/>
    <sheet name="Data" sheetId="1" r:id="rId2"/>
    <sheet name="Sheet1" sheetId="5" r:id="rId3"/>
  </sheets>
  <definedNames>
    <definedName name="_xlnm.Print_Area" localSheetId="1">Data!$T:$AH</definedName>
    <definedName name="_xlnm.Print_Area" localSheetId="0">Graphs!$A$1:$Q$40</definedName>
  </definedNames>
  <calcPr calcId="162913"/>
</workbook>
</file>

<file path=xl/calcChain.xml><?xml version="1.0" encoding="utf-8"?>
<calcChain xmlns="http://schemas.openxmlformats.org/spreadsheetml/2006/main">
  <c r="B17" i="1" l="1"/>
  <c r="B18" i="1"/>
  <c r="B19" i="1"/>
  <c r="B20" i="1"/>
  <c r="B21" i="1"/>
  <c r="B22" i="1"/>
  <c r="B23" i="1"/>
  <c r="B24" i="1"/>
  <c r="B25" i="1"/>
  <c r="B26" i="1"/>
  <c r="C17" i="1"/>
  <c r="C18" i="1"/>
  <c r="C19" i="1"/>
  <c r="C20" i="1"/>
  <c r="C21" i="1"/>
  <c r="C22" i="1"/>
  <c r="C23" i="1"/>
  <c r="C24" i="1"/>
  <c r="C25" i="1"/>
  <c r="C26" i="1"/>
  <c r="D17" i="1"/>
  <c r="D18" i="1"/>
  <c r="D19" i="1"/>
  <c r="D20" i="1"/>
  <c r="D21" i="1"/>
  <c r="D22" i="1"/>
  <c r="D23" i="1"/>
  <c r="D24" i="1"/>
  <c r="D25" i="1"/>
  <c r="D26" i="1"/>
  <c r="E17" i="1"/>
  <c r="E18" i="1"/>
  <c r="E19" i="1"/>
  <c r="E20" i="1"/>
  <c r="E21" i="1"/>
  <c r="E22" i="1"/>
  <c r="E23" i="1"/>
  <c r="E24" i="1"/>
  <c r="E25" i="1"/>
  <c r="E26" i="1"/>
  <c r="F17" i="1"/>
  <c r="F18" i="1"/>
  <c r="F19" i="1"/>
  <c r="F20" i="1"/>
  <c r="F21" i="1"/>
  <c r="F22" i="1"/>
  <c r="F23" i="1"/>
  <c r="F24" i="1"/>
  <c r="F25" i="1"/>
  <c r="F26" i="1"/>
  <c r="G17" i="1"/>
  <c r="G18" i="1"/>
  <c r="G19" i="1"/>
  <c r="G20" i="1"/>
  <c r="G21" i="1"/>
  <c r="G22" i="1"/>
  <c r="G23" i="1"/>
  <c r="G24" i="1"/>
  <c r="G25" i="1"/>
  <c r="G26" i="1"/>
  <c r="H17" i="1"/>
  <c r="H18" i="1"/>
  <c r="H19" i="1"/>
  <c r="H20" i="1"/>
  <c r="H21" i="1"/>
  <c r="H22" i="1"/>
  <c r="H23" i="1"/>
  <c r="H24" i="1"/>
  <c r="H25" i="1"/>
  <c r="H26" i="1"/>
  <c r="I17" i="1"/>
  <c r="I18" i="1"/>
  <c r="I19" i="1"/>
  <c r="I20" i="1"/>
  <c r="I21" i="1"/>
  <c r="I22" i="1"/>
  <c r="I23" i="1"/>
  <c r="I24" i="1"/>
  <c r="I25" i="1"/>
  <c r="I26" i="1"/>
  <c r="J17" i="1"/>
  <c r="J18" i="1"/>
  <c r="J19" i="1"/>
  <c r="J20" i="1"/>
  <c r="J21" i="1"/>
  <c r="J22" i="1"/>
  <c r="J23" i="1"/>
  <c r="J24" i="1"/>
  <c r="J25" i="1"/>
  <c r="J26" i="1"/>
  <c r="K17" i="1"/>
  <c r="K18" i="1"/>
  <c r="K19" i="1"/>
  <c r="K20" i="1"/>
  <c r="K21" i="1"/>
  <c r="K22" i="1"/>
  <c r="K23" i="1"/>
  <c r="K24" i="1"/>
  <c r="K25" i="1"/>
  <c r="K26" i="1"/>
  <c r="L17" i="1"/>
  <c r="L18" i="1"/>
  <c r="L19" i="1"/>
  <c r="L20" i="1"/>
  <c r="L21" i="1"/>
  <c r="L22" i="1"/>
  <c r="L23" i="1"/>
  <c r="L24" i="1"/>
  <c r="L25" i="1"/>
  <c r="L26" i="1"/>
  <c r="M17" i="1"/>
  <c r="M18" i="1"/>
  <c r="M19" i="1"/>
  <c r="M20" i="1"/>
  <c r="M21" i="1"/>
  <c r="M22" i="1"/>
  <c r="M23" i="1"/>
  <c r="M24" i="1"/>
  <c r="M25" i="1"/>
  <c r="M26" i="1"/>
  <c r="N17" i="1"/>
  <c r="N18" i="1"/>
  <c r="N19" i="1"/>
  <c r="N20" i="1"/>
  <c r="N21" i="1"/>
  <c r="N22" i="1"/>
  <c r="N23" i="1"/>
  <c r="N24" i="1"/>
  <c r="N25" i="1"/>
  <c r="N26" i="1"/>
  <c r="O17" i="1"/>
  <c r="O18" i="1"/>
  <c r="O19" i="1"/>
  <c r="O20" i="1"/>
  <c r="O21" i="1"/>
  <c r="O22" i="1"/>
  <c r="O23" i="1"/>
  <c r="O24" i="1"/>
  <c r="O25" i="1"/>
  <c r="O26" i="1"/>
  <c r="P17" i="1"/>
  <c r="P18" i="1"/>
  <c r="P19" i="1"/>
  <c r="P20" i="1"/>
  <c r="P21" i="1"/>
  <c r="P22" i="1"/>
  <c r="P23" i="1"/>
  <c r="P24" i="1"/>
  <c r="P25" i="1"/>
  <c r="P26" i="1"/>
  <c r="Q17" i="1"/>
  <c r="Q18" i="1"/>
  <c r="Q19" i="1"/>
  <c r="Q20" i="1"/>
  <c r="Q21" i="1"/>
  <c r="Q22" i="1"/>
  <c r="Q23" i="1"/>
  <c r="Q24" i="1"/>
  <c r="Q25" i="1"/>
  <c r="Q26" i="1"/>
  <c r="R17" i="1"/>
  <c r="R18" i="1"/>
  <c r="R19" i="1"/>
  <c r="R20" i="1"/>
  <c r="R21" i="1"/>
  <c r="R22" i="1"/>
  <c r="R23" i="1"/>
  <c r="R24" i="1"/>
  <c r="R25" i="1"/>
  <c r="R26" i="1"/>
  <c r="V17" i="1"/>
  <c r="V18" i="1"/>
  <c r="V19" i="1"/>
  <c r="V20" i="1"/>
  <c r="V21" i="1"/>
  <c r="V22" i="1"/>
  <c r="V23" i="1"/>
  <c r="V24" i="1"/>
  <c r="V25" i="1"/>
  <c r="V26" i="1"/>
  <c r="AA17" i="1"/>
  <c r="AA18" i="1"/>
  <c r="AA19" i="1"/>
  <c r="AA20" i="1"/>
  <c r="AA21" i="1"/>
  <c r="AA22" i="1"/>
  <c r="AA23" i="1"/>
  <c r="AA24" i="1"/>
  <c r="AA25" i="1"/>
  <c r="AA26" i="1"/>
  <c r="V16" i="1" l="1"/>
  <c r="AI13" i="1" l="1"/>
  <c r="C8" i="4" l="1"/>
  <c r="B2" i="4"/>
  <c r="T12" i="1"/>
  <c r="R16" i="1"/>
  <c r="Q16" i="1"/>
  <c r="P16" i="1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D49" i="4"/>
  <c r="AA16" i="1" l="1"/>
  <c r="U6" i="1" l="1"/>
  <c r="U7" i="1" s="1"/>
  <c r="D55" i="4"/>
  <c r="D54" i="4"/>
  <c r="D53" i="4"/>
  <c r="D52" i="4"/>
  <c r="D51" i="4"/>
  <c r="D50" i="4"/>
  <c r="C14" i="4"/>
  <c r="C13" i="4"/>
  <c r="C10" i="4" l="1"/>
  <c r="D47" i="4"/>
  <c r="E47" i="4" s="1"/>
  <c r="C9" i="4"/>
</calcChain>
</file>

<file path=xl/connections.xml><?xml version="1.0" encoding="utf-8"?>
<connections xmlns="http://schemas.openxmlformats.org/spreadsheetml/2006/main">
  <connection id="1" name="Area Performance Report_080327052818" type="4" refreshedVersion="0" background="1">
    <webPr xml="1" sourceData="1" url="X:\Milestones\Demo4\Definitions\Area Performance Report_080327052818.xml" htmlTables="1" htmlFormat="all"/>
  </connection>
  <connection id="2" name="AreaPerformanceTemplate - Copy1_210520103714" type="4" refreshedVersion="0" background="1">
    <webPr xml="1" sourceData="1" url="D:\DeltaV\DVData\InSight\Reports\Definitions\AreaPerformanceTemplate - Copy1_210520103714.xml" htmlTables="1" htmlFormat="all"/>
  </connection>
  <connection id="3" name="Overview 080225100117" type="4" refreshedVersion="0" background="1">
    <webPr xml="1" sourceData="1" url="D:\DeltaV\code\DVData\InSight\Reports\Definitions\Overview 080225100117.xml" htmlTables="1" htmlFormat="all"/>
  </connection>
</connections>
</file>

<file path=xl/sharedStrings.xml><?xml version="1.0" encoding="utf-8"?>
<sst xmlns="http://schemas.openxmlformats.org/spreadsheetml/2006/main" count="116" uniqueCount="99">
  <si>
    <t>Description</t>
  </si>
  <si>
    <t xml:space="preserve">Area Name: </t>
  </si>
  <si>
    <t xml:space="preserve">To: </t>
  </si>
  <si>
    <t xml:space="preserve">From: </t>
  </si>
  <si>
    <t>Reporting Time Period</t>
  </si>
  <si>
    <t>ReportStatus</t>
  </si>
  <si>
    <t xml:space="preserve">Loop Name </t>
  </si>
  <si>
    <t>Tuning Index</t>
  </si>
  <si>
    <t>Valve DB</t>
  </si>
  <si>
    <t>Valve Res</t>
  </si>
  <si>
    <t>% High Valve DB</t>
  </si>
  <si>
    <t>% High Valve Res</t>
  </si>
  <si>
    <t>*Average</t>
  </si>
  <si>
    <t>%Time</t>
  </si>
  <si>
    <t>Device Alerts</t>
  </si>
  <si>
    <t xml:space="preserve">High Var </t>
  </si>
  <si>
    <t>High Stdev</t>
  </si>
  <si>
    <t>Format Bit</t>
  </si>
  <si>
    <t>stdev bit</t>
  </si>
  <si>
    <t>var indx bit</t>
  </si>
  <si>
    <t>tun idx bit</t>
  </si>
  <si>
    <t>osc idx bit</t>
  </si>
  <si>
    <t>bckslsh bit</t>
  </si>
  <si>
    <t>stcknss bit</t>
  </si>
  <si>
    <t>stat idx IM</t>
  </si>
  <si>
    <t>stat idx LC</t>
  </si>
  <si>
    <t>stat idx UI</t>
  </si>
  <si>
    <t>stat idx DA</t>
  </si>
  <si>
    <t>stat idx HV</t>
  </si>
  <si>
    <t>stat idx HS</t>
  </si>
  <si>
    <t>stat idx OSC</t>
  </si>
  <si>
    <t>stat idx HVR</t>
  </si>
  <si>
    <t>stat idx HVD</t>
  </si>
  <si>
    <t>Formatting computations- Do not delete these columns</t>
  </si>
  <si>
    <t>Large Variability</t>
  </si>
  <si>
    <t>Wrong Mode</t>
  </si>
  <si>
    <t>Output Limit</t>
  </si>
  <si>
    <t>Uncertain Input</t>
  </si>
  <si>
    <t>Improved Tuning</t>
  </si>
  <si>
    <t>Oscillation</t>
  </si>
  <si>
    <t>Standard Deviation</t>
  </si>
  <si>
    <t>Oscillation Index</t>
  </si>
  <si>
    <t>Variability Index</t>
  </si>
  <si>
    <t>Reserved</t>
  </si>
  <si>
    <t>% Time Limits</t>
  </si>
  <si>
    <t>Bad Input</t>
  </si>
  <si>
    <t>Tuning Recommended</t>
  </si>
  <si>
    <t>Device Alert</t>
  </si>
  <si>
    <t># Blocks</t>
  </si>
  <si>
    <t>* Note:  Hide Row to remove from Chart</t>
  </si>
  <si>
    <t>Number of Loops:</t>
  </si>
  <si>
    <t>% Utilization:</t>
  </si>
  <si>
    <t>Control Module Status</t>
  </si>
  <si>
    <t>Control Utilization</t>
  </si>
  <si>
    <t>No. Loops:</t>
  </si>
  <si>
    <t>% Correct Mode</t>
  </si>
  <si>
    <t>% Wrong Mode</t>
  </si>
  <si>
    <t>% Utilization</t>
  </si>
  <si>
    <t># Blocks in Wrong Mode</t>
  </si>
  <si>
    <t># Blocks with Limited Output</t>
  </si>
  <si>
    <t># Blocks with Uncertain Input</t>
  </si>
  <si>
    <t># Blocks with Large Variability</t>
  </si>
  <si>
    <t># Blocks with Tuning Recommended</t>
  </si>
  <si>
    <t># Blocks with Oscillation</t>
  </si>
  <si>
    <t># Blocks with Device Alerts</t>
  </si>
  <si>
    <t>stat id tun</t>
  </si>
  <si>
    <t>stat id osc</t>
  </si>
  <si>
    <t>NOTE: "-" implies a missing parameter in History Collection.</t>
  </si>
  <si>
    <t>DeltaV Area Control Performance Report</t>
  </si>
  <si>
    <t>Report Information</t>
  </si>
  <si>
    <t>Area name:</t>
  </si>
  <si>
    <t>Start Time:</t>
  </si>
  <si>
    <t>End Time:</t>
  </si>
  <si>
    <t xml:space="preserve">DeltaV Area Control Performance Report </t>
  </si>
  <si>
    <t>Wrong Mode Limit</t>
  </si>
  <si>
    <t>2 2 2 2 2 2 2 2</t>
  </si>
  <si>
    <t>1 1 2 2 2 2 1 2</t>
  </si>
  <si>
    <t>FC_BOTTOM/PID1</t>
  </si>
  <si>
    <t>FC_DISTILLATE/PID1</t>
  </si>
  <si>
    <t>FC_FEED/PID1</t>
  </si>
  <si>
    <t>FC_FEED_1/PID1</t>
  </si>
  <si>
    <t>FC_REFLUX/PID1</t>
  </si>
  <si>
    <t>FC_SIDE_STREAM/PID1</t>
  </si>
  <si>
    <t>FC_SPARG_STM/PID1</t>
  </si>
  <si>
    <t>FC_STEAM/PID1</t>
  </si>
  <si>
    <t>LC_COLUMN/PID1</t>
  </si>
  <si>
    <t>LC_REFLUX_DRM/PID1</t>
  </si>
  <si>
    <t>PC_TOP/PID1</t>
  </si>
  <si>
    <t>Bottoms Flow</t>
  </si>
  <si>
    <t>Distillate Flow</t>
  </si>
  <si>
    <t>Feed Flow</t>
  </si>
  <si>
    <t>Reflux Flow</t>
  </si>
  <si>
    <t>Sidestream Flow Control</t>
  </si>
  <si>
    <t>Sparge Steam Flow</t>
  </si>
  <si>
    <t>Reboiler Steam Flow Control</t>
  </si>
  <si>
    <t>Bottoms Level</t>
  </si>
  <si>
    <t>Distillate Drum Level</t>
  </si>
  <si>
    <t>Top Pressure</t>
  </si>
  <si>
    <t>DIST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</si>
</sst>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.0"/>
    <numFmt numFmtId="165" formatCode="[$-409]m/d/yy\ h:mm\ AM/PM;@"/>
    <numFmt numFmtId="166" formatCode="0.000"/>
    <numFmt numFmtId="167" formatCode="[$-409]m/d/yy\ h:mm:ss\ AM/PM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3" tint="-0.249977111117893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color theme="3" tint="-0.249977111117893"/>
      <name val="Calibri"/>
      <family val="2"/>
      <scheme val="minor"/>
    </font>
    <font>
      <b/>
      <sz val="14"/>
      <color rgb="FF0033CC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rgb="FF0033CC"/>
      <name val="Calibri"/>
      <family val="2"/>
      <scheme val="minor"/>
    </font>
    <font>
      <b/>
      <sz val="18"/>
      <color rgb="FF0033CC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3" tint="-0.249977111117893"/>
      <name val="Calibri"/>
      <family val="2"/>
      <scheme val="minor"/>
    </font>
    <font>
      <sz val="8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1">
    <xf numFmtId="0" fontId="0" fillId="0" borderId="0" xfId="0"/>
    <xf numFmtId="0" fontId="3" fillId="0" borderId="0" xfId="0" applyFont="1"/>
    <xf numFmtId="0" fontId="3" fillId="0" borderId="0" xfId="0" applyFont="1" applyBorder="1"/>
    <xf numFmtId="49" fontId="5" fillId="0" borderId="1" xfId="0" applyNumberFormat="1" applyFont="1" applyBorder="1" applyAlignment="1">
      <alignment horizontal="center" wrapText="1" shrinkToFit="1"/>
    </xf>
    <xf numFmtId="164" fontId="7" fillId="0" borderId="0" xfId="0" applyNumberFormat="1" applyFont="1" applyBorder="1" applyAlignment="1">
      <alignment horizontal="center" vertical="center" wrapText="1" shrinkToFit="1"/>
    </xf>
    <xf numFmtId="2" fontId="3" fillId="0" borderId="0" xfId="0" applyNumberFormat="1" applyFont="1"/>
    <xf numFmtId="2" fontId="3" fillId="0" borderId="0" xfId="1" applyNumberFormat="1" applyFont="1"/>
    <xf numFmtId="2" fontId="4" fillId="0" borderId="0" xfId="0" applyNumberFormat="1" applyFont="1" applyAlignment="1"/>
    <xf numFmtId="2" fontId="3" fillId="0" borderId="0" xfId="0" applyNumberFormat="1" applyFont="1" applyAlignment="1">
      <alignment horizontal="center"/>
    </xf>
    <xf numFmtId="2" fontId="2" fillId="0" borderId="0" xfId="1" applyNumberFormat="1" applyFont="1"/>
    <xf numFmtId="2" fontId="2" fillId="0" borderId="0" xfId="0" applyNumberFormat="1" applyFont="1" applyBorder="1"/>
    <xf numFmtId="49" fontId="6" fillId="0" borderId="0" xfId="0" applyNumberFormat="1" applyFont="1" applyBorder="1" applyAlignment="1">
      <alignment horizontal="center" vertical="center" wrapText="1" shrinkToFit="1"/>
    </xf>
    <xf numFmtId="2" fontId="6" fillId="0" borderId="0" xfId="0" applyNumberFormat="1" applyFont="1" applyBorder="1" applyAlignment="1">
      <alignment horizontal="center" vertical="center" wrapText="1" shrinkToFit="1"/>
    </xf>
    <xf numFmtId="49" fontId="3" fillId="0" borderId="0" xfId="0" applyNumberFormat="1" applyFont="1" applyBorder="1" applyAlignment="1">
      <alignment horizontal="center" vertical="center" wrapText="1" shrinkToFit="1"/>
    </xf>
    <xf numFmtId="2" fontId="3" fillId="0" borderId="0" xfId="0" applyNumberFormat="1" applyFont="1" applyBorder="1" applyAlignment="1">
      <alignment horizontal="center" vertical="center" wrapText="1" shrinkToFit="1"/>
    </xf>
    <xf numFmtId="2" fontId="2" fillId="0" borderId="0" xfId="1" applyNumberFormat="1" applyFont="1" applyBorder="1" applyAlignment="1">
      <alignment horizontal="center"/>
    </xf>
    <xf numFmtId="49" fontId="3" fillId="0" borderId="0" xfId="0" applyNumberFormat="1" applyFont="1" applyBorder="1"/>
    <xf numFmtId="2" fontId="3" fillId="0" borderId="0" xfId="0" applyNumberFormat="1" applyFont="1" applyBorder="1"/>
    <xf numFmtId="0" fontId="6" fillId="0" borderId="0" xfId="0" applyFont="1" applyBorder="1" applyAlignment="1">
      <alignment horizontal="center" vertical="center" wrapText="1" shrinkToFit="1"/>
    </xf>
    <xf numFmtId="2" fontId="6" fillId="0" borderId="0" xfId="0" applyNumberFormat="1" applyFont="1" applyBorder="1" applyAlignment="1"/>
    <xf numFmtId="2" fontId="2" fillId="0" borderId="0" xfId="0" applyNumberFormat="1" applyFont="1" applyBorder="1" applyAlignment="1"/>
    <xf numFmtId="2" fontId="2" fillId="0" borderId="0" xfId="1" applyNumberFormat="1" applyFont="1" applyBorder="1" applyAlignment="1"/>
    <xf numFmtId="0" fontId="9" fillId="0" borderId="0" xfId="0" applyFont="1" applyBorder="1" applyAlignment="1"/>
    <xf numFmtId="166" fontId="3" fillId="0" borderId="0" xfId="0" applyNumberFormat="1" applyFont="1" applyBorder="1" applyAlignment="1">
      <alignment horizontal="center" vertical="center" wrapText="1" shrinkToFit="1"/>
    </xf>
    <xf numFmtId="166" fontId="6" fillId="0" borderId="0" xfId="0" applyNumberFormat="1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right"/>
    </xf>
    <xf numFmtId="2" fontId="2" fillId="0" borderId="3" xfId="0" applyNumberFormat="1" applyFont="1" applyBorder="1"/>
    <xf numFmtId="2" fontId="2" fillId="0" borderId="4" xfId="0" applyNumberFormat="1" applyFont="1" applyBorder="1"/>
    <xf numFmtId="2" fontId="2" fillId="0" borderId="5" xfId="1" applyNumberFormat="1" applyFont="1" applyBorder="1"/>
    <xf numFmtId="2" fontId="2" fillId="0" borderId="5" xfId="0" applyNumberFormat="1" applyFont="1" applyBorder="1"/>
    <xf numFmtId="2" fontId="2" fillId="0" borderId="3" xfId="1" applyNumberFormat="1" applyFont="1" applyBorder="1"/>
    <xf numFmtId="167" fontId="5" fillId="0" borderId="1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Alignment="1"/>
    <xf numFmtId="49" fontId="3" fillId="0" borderId="0" xfId="0" applyNumberFormat="1" applyFont="1" applyAlignment="1"/>
    <xf numFmtId="2" fontId="3" fillId="0" borderId="0" xfId="0" applyNumberFormat="1" applyFont="1" applyAlignment="1"/>
    <xf numFmtId="2" fontId="3" fillId="0" borderId="0" xfId="0" applyNumberFormat="1" applyFont="1" applyBorder="1" applyAlignment="1"/>
    <xf numFmtId="49" fontId="3" fillId="0" borderId="0" xfId="0" applyNumberFormat="1" applyFont="1" applyBorder="1" applyAlignment="1"/>
    <xf numFmtId="164" fontId="7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 vertical="center" wrapText="1" shrinkToFit="1"/>
    </xf>
    <xf numFmtId="0" fontId="12" fillId="0" borderId="3" xfId="0" applyFont="1" applyBorder="1"/>
    <xf numFmtId="0" fontId="3" fillId="0" borderId="5" xfId="0" applyFont="1" applyBorder="1"/>
    <xf numFmtId="0" fontId="3" fillId="0" borderId="4" xfId="0" applyFont="1" applyBorder="1"/>
    <xf numFmtId="0" fontId="13" fillId="0" borderId="0" xfId="0" applyFont="1" applyBorder="1" applyAlignment="1">
      <alignment horizontal="left"/>
    </xf>
    <xf numFmtId="0" fontId="3" fillId="0" borderId="6" xfId="0" applyFont="1" applyBorder="1"/>
    <xf numFmtId="1" fontId="3" fillId="0" borderId="0" xfId="0" applyNumberFormat="1" applyFont="1" applyBorder="1" applyAlignment="1">
      <alignment horizontal="center" vertical="center" wrapText="1" shrinkToFit="1"/>
    </xf>
    <xf numFmtId="2" fontId="8" fillId="0" borderId="0" xfId="0" applyNumberFormat="1" applyFont="1" applyBorder="1" applyAlignment="1">
      <alignment horizontal="center" vertical="center" wrapText="1" shrinkToFit="1"/>
    </xf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2" xfId="0" applyBorder="1"/>
    <xf numFmtId="0" fontId="0" fillId="0" borderId="9" xfId="0" applyBorder="1"/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7" xfId="0" applyFont="1" applyBorder="1" applyAlignment="1">
      <alignment horizontal="left"/>
    </xf>
    <xf numFmtId="0" fontId="3" fillId="0" borderId="7" xfId="0" applyFont="1" applyBorder="1"/>
    <xf numFmtId="0" fontId="3" fillId="0" borderId="9" xfId="0" applyFont="1" applyBorder="1"/>
    <xf numFmtId="1" fontId="5" fillId="0" borderId="1" xfId="0" applyNumberFormat="1" applyFont="1" applyBorder="1" applyAlignment="1">
      <alignment horizontal="center" wrapText="1" shrinkToFit="1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6" fillId="0" borderId="0" xfId="0" applyFont="1" applyBorder="1" applyAlignment="1">
      <alignment horizontal="left"/>
    </xf>
    <xf numFmtId="0" fontId="12" fillId="0" borderId="6" xfId="0" applyFont="1" applyBorder="1"/>
    <xf numFmtId="1" fontId="0" fillId="0" borderId="7" xfId="0" applyNumberFormat="1" applyBorder="1"/>
    <xf numFmtId="0" fontId="13" fillId="0" borderId="7" xfId="0" applyFont="1" applyBorder="1" applyAlignment="1">
      <alignment horizontal="center"/>
    </xf>
    <xf numFmtId="0" fontId="6" fillId="0" borderId="0" xfId="0" applyNumberFormat="1" applyFont="1" applyBorder="1" applyAlignment="1">
      <alignment horizontal="left" vertical="center" wrapText="1" shrinkToFit="1"/>
    </xf>
    <xf numFmtId="0" fontId="0" fillId="0" borderId="0" xfId="0" applyBorder="1"/>
    <xf numFmtId="0" fontId="0" fillId="0" borderId="3" xfId="0" applyBorder="1"/>
    <xf numFmtId="0" fontId="0" fillId="0" borderId="5" xfId="0" applyBorder="1"/>
    <xf numFmtId="2" fontId="17" fillId="0" borderId="6" xfId="2" applyNumberFormat="1" applyFont="1" applyBorder="1" applyAlignment="1">
      <alignment horizontal="right" wrapText="1"/>
    </xf>
    <xf numFmtId="0" fontId="0" fillId="0" borderId="6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164" fontId="3" fillId="0" borderId="0" xfId="0" applyNumberFormat="1" applyFont="1"/>
    <xf numFmtId="164" fontId="3" fillId="0" borderId="0" xfId="1" applyNumberFormat="1" applyFont="1"/>
    <xf numFmtId="164" fontId="2" fillId="0" borderId="0" xfId="1" applyNumberFormat="1" applyFont="1"/>
    <xf numFmtId="164" fontId="2" fillId="0" borderId="0" xfId="1" applyNumberFormat="1" applyFont="1" applyBorder="1" applyAlignment="1"/>
    <xf numFmtId="164" fontId="2" fillId="0" borderId="5" xfId="1" applyNumberFormat="1" applyFont="1" applyBorder="1"/>
    <xf numFmtId="164" fontId="2" fillId="0" borderId="4" xfId="1" applyNumberFormat="1" applyFont="1" applyBorder="1"/>
    <xf numFmtId="164" fontId="6" fillId="0" borderId="0" xfId="0" applyNumberFormat="1" applyFont="1" applyBorder="1" applyAlignment="1">
      <alignment horizontal="center" vertical="center" wrapText="1" shrinkToFit="1"/>
    </xf>
    <xf numFmtId="164" fontId="3" fillId="0" borderId="0" xfId="0" applyNumberFormat="1" applyFont="1" applyBorder="1" applyAlignment="1">
      <alignment horizontal="center" vertical="center" wrapText="1" shrinkToFit="1"/>
    </xf>
    <xf numFmtId="164" fontId="5" fillId="0" borderId="1" xfId="0" applyNumberFormat="1" applyFont="1" applyBorder="1" applyAlignment="1">
      <alignment horizontal="center" wrapText="1" shrinkToFit="1"/>
    </xf>
    <xf numFmtId="49" fontId="15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15" fillId="0" borderId="0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2" fontId="21" fillId="0" borderId="0" xfId="2" applyNumberFormat="1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164" fontId="20" fillId="0" borderId="0" xfId="0" applyNumberFormat="1" applyFont="1" applyBorder="1" applyAlignment="1">
      <alignment horizontal="center"/>
    </xf>
    <xf numFmtId="0" fontId="18" fillId="0" borderId="0" xfId="0" applyFont="1" applyBorder="1" applyAlignment="1"/>
    <xf numFmtId="1" fontId="20" fillId="0" borderId="0" xfId="0" applyNumberFormat="1" applyFont="1" applyBorder="1" applyAlignment="1">
      <alignment horizontal="center"/>
    </xf>
    <xf numFmtId="1" fontId="18" fillId="0" borderId="0" xfId="0" applyNumberFormat="1" applyFont="1" applyBorder="1" applyAlignment="1"/>
    <xf numFmtId="165" fontId="19" fillId="0" borderId="0" xfId="0" applyNumberFormat="1" applyFont="1" applyBorder="1" applyAlignment="1">
      <alignment horizontal="center"/>
    </xf>
    <xf numFmtId="165" fontId="18" fillId="0" borderId="0" xfId="0" applyNumberFormat="1" applyFont="1" applyBorder="1" applyAlignment="1">
      <alignment horizontal="center"/>
    </xf>
    <xf numFmtId="165" fontId="19" fillId="0" borderId="0" xfId="2" applyNumberFormat="1" applyFont="1" applyBorder="1" applyAlignment="1">
      <alignment horizontal="center" wrapText="1"/>
    </xf>
    <xf numFmtId="165" fontId="18" fillId="0" borderId="0" xfId="0" applyNumberFormat="1" applyFont="1" applyBorder="1" applyAlignment="1">
      <alignment horizontal="center" wrapText="1"/>
    </xf>
    <xf numFmtId="0" fontId="0" fillId="0" borderId="8" xfId="0" applyBorder="1" applyAlignment="1">
      <alignment horizontal="right"/>
    </xf>
    <xf numFmtId="0" fontId="0" fillId="0" borderId="2" xfId="0" applyBorder="1" applyAlignment="1">
      <alignment horizontal="right"/>
    </xf>
    <xf numFmtId="0" fontId="3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5" fillId="0" borderId="0" xfId="0" applyFont="1" applyAlignment="1">
      <alignment horizontal="center"/>
    </xf>
    <xf numFmtId="2" fontId="10" fillId="0" borderId="2" xfId="0" applyNumberFormat="1" applyFont="1" applyBorder="1" applyAlignment="1">
      <alignment horizontal="center"/>
    </xf>
    <xf numFmtId="2" fontId="10" fillId="0" borderId="2" xfId="1" applyNumberFormat="1" applyFont="1" applyBorder="1" applyAlignment="1">
      <alignment horizontal="center"/>
    </xf>
    <xf numFmtId="164" fontId="22" fillId="0" borderId="0" xfId="0" applyNumberFormat="1" applyFont="1" applyBorder="1" applyAlignment="1">
      <alignment horizontal="center" vertical="center" wrapText="1" shrinkToFit="1"/>
    </xf>
    <xf numFmtId="164" fontId="22" fillId="0" borderId="0" xfId="0" applyNumberFormat="1" applyFont="1" applyAlignment="1">
      <alignment horizontal="center" vertical="center" wrapText="1" shrinkToFit="1"/>
    </xf>
    <xf numFmtId="164" fontId="22" fillId="0" borderId="0" xfId="0" applyNumberFormat="1" applyFont="1" applyBorder="1" applyAlignment="1">
      <alignment horizontal="center" vertical="center"/>
    </xf>
    <xf numFmtId="164" fontId="22" fillId="0" borderId="0" xfId="0" applyNumberFormat="1" applyFont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 wrapText="1" shrinkToFit="1"/>
    </xf>
    <xf numFmtId="49" fontId="22" fillId="0" borderId="0" xfId="0" applyNumberFormat="1" applyFont="1" applyAlignment="1">
      <alignment horizontal="center" vertical="center" wrapText="1" shrinkToFit="1"/>
    </xf>
    <xf numFmtId="1" fontId="22" fillId="0" borderId="0" xfId="0" applyNumberFormat="1" applyFont="1" applyBorder="1" applyAlignment="1">
      <alignment horizontal="center" vertical="center" wrapText="1" shrinkToFit="1"/>
    </xf>
    <xf numFmtId="1" fontId="22" fillId="0" borderId="0" xfId="0" applyNumberFormat="1" applyFont="1" applyAlignment="1">
      <alignment horizontal="center" vertical="center" wrapText="1" shrinkToFit="1"/>
    </xf>
    <xf numFmtId="2" fontId="22" fillId="0" borderId="0" xfId="0" applyNumberFormat="1" applyFont="1" applyBorder="1" applyAlignment="1">
      <alignment horizontal="center" vertical="center" wrapText="1" shrinkToFit="1"/>
    </xf>
    <xf numFmtId="2" fontId="22" fillId="0" borderId="0" xfId="0" applyNumberFormat="1" applyFont="1" applyAlignment="1">
      <alignment horizontal="center" vertical="center" wrapText="1" shrinkToFit="1"/>
    </xf>
    <xf numFmtId="166" fontId="22" fillId="0" borderId="0" xfId="0" applyNumberFormat="1" applyFont="1" applyBorder="1" applyAlignment="1">
      <alignment horizontal="center" vertical="center" wrapText="1" shrinkToFit="1"/>
    </xf>
    <xf numFmtId="166" fontId="22" fillId="0" borderId="0" xfId="0" applyNumberFormat="1" applyFont="1" applyAlignment="1">
      <alignment horizontal="center" vertical="center" wrapText="1" shrinkToFit="1"/>
    </xf>
  </cellXfs>
  <cellStyles count="3">
    <cellStyle name="Comma" xfId="2" builtinId="3"/>
    <cellStyle name="Normal" xfId="0" builtinId="0"/>
    <cellStyle name="Percent" xfId="1" builtinId="5"/>
  </cellStyles>
  <dxfs count="66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6" formatCode="0.000"/>
      <alignment horizontal="center" vertical="center" textRotation="0" wrapText="1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6" formatCode="0.000"/>
      <alignment horizontal="center" vertical="center" textRotation="0" wrapText="1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6" formatCode="0.000"/>
      <alignment horizontal="center" vertical="center" textRotation="0" wrapText="1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6" formatCode="0.000"/>
      <alignment horizontal="center" vertical="center" textRotation="0" wrapText="1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2" formatCode="0.00"/>
      <alignment horizontal="center" vertical="center" textRotation="0" wrapText="1" relative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2" formatCode="0.00"/>
      <alignment horizontal="center" vertical="center" textRotation="0" wrapText="1" relative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2" formatCode="0.00"/>
      <alignment horizontal="center" vertical="center" textRotation="0" wrapText="1" relative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2" formatCode="0.00"/>
      <alignment horizontal="center" vertical="center" textRotation="0" wrapText="1" relative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0.0"/>
      <alignment horizontal="center" vertical="center" textRotation="0" wrapText="1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0.0"/>
      <alignment horizontal="center" vertical="center" textRotation="0" wrapText="1" relative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0.0"/>
      <alignment horizontal="center" vertical="center" textRotation="0" wrapText="1" relative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0.0"/>
      <alignment horizontal="center" vertical="center" textRotation="0" wrapText="1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0.0"/>
      <alignment horizontal="center" vertical="center" textRotation="0" wrapText="1" relative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" formatCode="0"/>
      <alignment horizontal="center" vertical="center" textRotation="0" wrapText="1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" formatCode="0"/>
      <alignment horizontal="center" vertical="center" textRotation="0" wrapText="1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" formatCode="0"/>
      <alignment horizontal="center" vertical="center" textRotation="0" wrapText="1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" formatCode="0"/>
      <alignment horizontal="center" vertical="center" textRotation="0" wrapText="1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" formatCode="0"/>
      <alignment horizontal="center" vertical="center" textRotation="0" wrapText="1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alignment horizontal="center" vertical="center" textRotation="0" wrapText="1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0" formatCode="@"/>
      <alignment horizontal="center" vertical="center" textRotation="0" wrapText="1" indent="0" justifyLastLine="0" shrinkToFit="1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30" formatCode="@"/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0.0"/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0.0"/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0.0"/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0.0"/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0.0"/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0.0"/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0.0"/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0.0"/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0.0"/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0.0"/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0.0"/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0.0"/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0.0"/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0.0"/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0.0"/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0.0"/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0.0"/>
      <alignment horizontal="center" vertical="center" textRotation="0" wrapText="0" relative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  <numFmt numFmtId="164" formatCode="0.0"/>
      <alignment horizontal="center" vertical="center" textRotation="0" wrapText="1" indent="0" justifyLastLine="0" shrinkToFit="1" readingOrder="0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3" tint="-0.249977111117893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</border>
    </dxf>
    <dxf>
      <numFmt numFmtId="168" formatCode="\-"/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</dxf>
    <dxf>
      <numFmt numFmtId="1" formatCode="0"/>
    </dxf>
    <dxf>
      <numFmt numFmtId="168" formatCode="\-"/>
    </dxf>
    <dxf>
      <font>
        <color rgb="FFFF0000"/>
      </font>
      <fill>
        <patternFill>
          <bgColor theme="5" tint="0.79998168889431442"/>
        </patternFill>
      </fill>
    </dxf>
    <dxf>
      <numFmt numFmtId="168" formatCode="\-"/>
    </dxf>
    <dxf>
      <font>
        <color rgb="FFFF0000"/>
      </font>
      <fill>
        <patternFill>
          <bgColor theme="5" tint="0.79998168889431442"/>
        </patternFill>
      </fill>
    </dxf>
    <dxf>
      <numFmt numFmtId="168" formatCode="\-"/>
    </dxf>
    <dxf>
      <font>
        <color rgb="FFFF0000"/>
      </font>
      <fill>
        <patternFill>
          <bgColor theme="5" tint="0.79998168889431442"/>
        </patternFill>
      </fill>
    </dxf>
    <dxf>
      <numFmt numFmtId="168" formatCode="\-"/>
    </dxf>
    <dxf>
      <font>
        <color rgb="FFFF0000"/>
      </font>
      <fill>
        <patternFill>
          <bgColor theme="5" tint="0.79998168889431442"/>
        </patternFill>
      </fill>
    </dxf>
    <dxf>
      <numFmt numFmtId="168" formatCode="\-"/>
    </dxf>
    <dxf>
      <font>
        <color rgb="FFFF0000"/>
      </font>
      <fill>
        <patternFill>
          <bgColor theme="5" tint="0.79998168889431442"/>
        </patternFill>
      </fill>
    </dxf>
    <dxf>
      <numFmt numFmtId="168" formatCode="\-"/>
    </dxf>
    <dxf>
      <font>
        <color rgb="FFFF0000"/>
      </font>
      <fill>
        <patternFill>
          <bgColor theme="5" tint="0.79998168889431442"/>
        </patternFill>
      </fill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68" formatCode="\-"/>
    </dxf>
    <dxf>
      <numFmt numFmtId="1" formatCode="0"/>
    </dxf>
    <dxf>
      <numFmt numFmtId="1" formatCode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2">
    <xsd:schema xmlns:xsi="http://www.w3.org/2001/XMLSchema-instance" xmlns:xs="http://www.w3.org/2001/XMLSchema" xmlns:xsd="http://www.w3.org/2001/XMLSchema" xmlns="" attributeFormDefault="unqualified" elementFormDefault="qualified">
      <xs:element name="ReportDefinition">
        <xs:complexType>
          <xs:sequence>
            <xs:element name="HostName" type="xs:string"/>
            <xs:element name="TimeFrame">
              <xs:complexType>
                <xs:attribute name="IsRelative" type="xs:boolean" use="required"/>
                <xs:attribute name="UseCurrentValue" type="xs:boolean" use="required"/>
                <xs:attribute name="StartTimeFrame1" type="xs:dateTime" use="required"/>
                <xs:attribute name="EndTimeFrame1" type="xs:dateTime" use="required"/>
                <xs:attribute name="RelativeDate1" type="xs:string" use="required"/>
              </xs:complexType>
            </xs:element>
            <xs:element name="Areas">
              <xs:complexType>
                <xs:sequence>
                  <xs:element name="Area">
                    <xs:complexType>
                      <xs:sequence>
                        <xs:element name="Modules1">
                          <xs:complexType>
                            <xs:sequence>
                              <xs:element maxOccurs="unbounded" name="Module">
                                <xs:complexType>
                                  <xs:sequence>
                                    <xs:element name="Blocks">
                                      <xs:complexType>
                                        <xs:sequence>
                                          <xs:element maxOccurs="unbounded" name="Block">
                                            <xs:complexType>
                                              <xs:attribute name="Name" type="xs:string" use="required"/>
                                              <xs:attribute name="DeviceName" type="xs:string" use="required"/>
                                              <xs:attribute name="Path" type="xs:string" use="required"/>
                                              <xs:attribute name="Description" type="xs:string" use="required"/>
                                              <xs:attribute name="Priority" type="xs:unsignedByte" use="required"/>
                                              <xs:attribute name="IncorrectMode" type="xs:decimal" use="required"/>
                                              <xs:attribute name="LimitedControl" type="xs:decimal" use="required"/>
                                              <xs:attribute name="UncertainInput" type="xs:decimal" use="required"/>
                                              <xs:attribute name="HighVariability" type="xs:decimal" use="required"/>
                                              <xs:attribute name="HighStandardDeviation" type="xs:decimal" use="required"/>
                                              <xs:attribute name="TuningGreaterThan20" type="xs:unsignedByte" use="required"/>
                                              <xs:attribute name="TuningGreaterThan50" type="xs:unsignedByte" use="required"/>
                                              <xs:attribute name="TuningGreaterThanUserLimit" type="xs:decimal" use="required"/>
                                              <xs:attribute name="Oscillation" type="xs:unsignedByte" use="required"/>
                                              <xs:attribute name="HighValveDeadband" type="xs:unsignedByte" use="required"/>
                                              <xs:attribute name="HighValveResolution" type="xs:unsignedByte" use="required"/>
                                              <xs:attribute name="DeviceAlerts" type="xs:unsignedByte" use="required"/>
                                              <xs:attribute name="StandardDeviation" type="xs:decimal" use="required"/>
                                              <xs:attribute name="VariabilityIndex" type="xs:decimal" use="required"/>
                                              <xs:attribute name="TuningIndex" type="xs:decimal" use="required"/>
                                              <xs:attribute name="OscillationIndex" type="xs:decimal" use="required"/>
                                              <xs:attribute name="ValveDeadband" type="xs:unsignedByte" use="required"/>
                                              <xs:attribute name="ValveResolution" type="xs:unsignedByte" use="required"/>
                                              <xs:attribute name="DeviceType" type="xs:string" use="required"/>
                                              <xs:attribute name="Advisory" type="xs:unsignedByte" use="required"/>
                                              <xs:attribute name="Maintenance" type="xs:unsignedByte" use="required"/>
                                              <xs:attribute name="DeviceFailure" type="xs:unsignedByte" use="required"/>
                                              <xs:attribute name="CommunicationFailure" type="xs:unsignedByte" use="required"/>
                                              <xs:attribute name="AdvisorySamples" type="xs:unsignedByte" use="required"/>
                                              <xs:attribute name="MaintenanceSamples" type="xs:unsignedByte" use="required"/>
                                              <xs:attribute name="DeviceFailureSamples" type="xs:unsignedByte" use="required"/>
                                              <xs:attribute name="CommunicationFailureSamples" type="xs:unsignedByte" use="required"/>
                                              <xs:attribute name="NormalMode" type="xs:string" use="required"/>
                                              <xs:attribute name="ReportStatus" type="xs:boolean" use="required"/>
                                              <xs:attribute name="ProcessIGain" type="xs:unsignedByte" use="required"/>
                                              <xs:attribute name="ProcessGain" type="xs:unsignedByte" use="required"/>
                                              <xs:attribute name="TimeConstant" type="xs:unsignedByte" use="required"/>
                                              <xs:attribute name="Deadtime" type="xs:unsignedByte" use="required"/>
                                              <xs:attribute name="RecommendedGainOrError" type="xs:unsignedByte" use="required"/>
                                              <xs:attribute name="RecommendedResetOrDeltaError" type="xs:unsignedByte" use="required"/>
                                              <xs:attribute name="RecommendedRateOrOutput" type="xs:unsignedByte" use="required"/>
                                              <xs:attribute name="LearningEnabled" type="xs:boolean" use="required"/>
                                              <xs:attribute name="RegionCount" type="xs:unsignedByte" use="required"/>
                                              <xs:attribute name="ProcessType" type="xs:unsignedByte" use="required"/>
                                              <xs:attribute name="HasModel" type="xs:boolean" use="required"/>
                                              <xs:attribute name="FormatBit" type="xs:string" use="required"/>
                                              <xs:attribute name="SP" type="xs:unsignedByte" use="required"/>
                                              <xs:attribute name="PV" type="xs:unsignedByte" use="required"/>
                                              <xs:attribute name="OUT" type="xs:unsignedByte" use="required"/>
                                            </xs:complexType>
                                          </xs:element>
                                        </xs:sequence>
                                      </xs:complexType>
                                    </xs:element>
                                  </xs:sequence>
                                  <xs:attribute name="Name" type="xs:string" use="required"/>
                                  <xs:attribute name="Priority" type="xs:unsignedByte" use="required"/>
                                  <xs:attribute name="Description" type="xs:string" use="required"/>
                                  <xs:attribute name="ReportStatus" type="xs:boolean" use="required"/>
                                </xs:complexType>
                              </xs:element>
                            </xs:sequence>
                          </xs:complexType>
                        </xs:element>
                      </xs:sequence>
                      <xs:attribute name="Name" type="xs:string" use="required"/>
                    </xs:complexType>
                  </xs:element>
                </xs:sequence>
              </xs:complexType>
            </xs:element>
          </xs:sequence>
          <xs:attribute name="ReportTemplate" type="xs:string" use="required"/>
          <xs:attribute name="SiteName" type="xs:string" use="required"/>
          <xs:attribute name="SystemID" type="xs:string" use="required"/>
          <xs:attribute name="IsDiagnosticsValve" type="xs:boolean" use="required"/>
          <xs:attribute name="Title" type="xs:string" use="required"/>
          <xs:attribute name="TemplatePath" type="xs:string" use="required"/>
          <xs:attribute name="FileType" type="xs:string" use="required"/>
          <xs:attribute name="IsTwoTimePeriod" type="xs:boolean" use="required"/>
          <xs:attribute name="IsScheduled" type="xs:boolean" use="required"/>
          <xs:attribute name="GuardianEnabled" type="xs:boolean" use="required"/>
          <xs:attribute name="IncorrectModeLimit" type="xs:unsignedByte" use="required"/>
          <xs:attribute name="LimitedControlLimit" type="xs:unsignedByte" use="required"/>
          <xs:attribute name="UncertainInputLimit" type="xs:unsignedByte" use="required"/>
          <xs:attribute name="LargeVariabilityLimit" type="xs:unsignedByte" use="required"/>
          <xs:attribute name="TuningLimit" type="xs:unsignedByte" use="required"/>
          <xs:attribute name="OscillationLimit" type="xs:unsignedByte" use="required"/>
          <xs:attribute name="DeviceAlertsLimit" type="xs:unsignedByte" use="required"/>
          <xs:attribute name="ReportsDirectory" type="xs:string" use="required"/>
        </xs:complexType>
      </xs:element>
    </xsd:schema>
  </Schema>
  <Map ID="2" Name="ReportDefinition_Map" RootElement="ReportDefinition" SchemaID="Schema2" ShowImportExportValidationErrors="false" AutoFit="false" Append="false" PreserveSortAFLayout="true" PreserveFormat="true">
    <DataBinding FileBinding="true" ConnectionID="2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Relationship Id="rId9" Type="http://schemas.openxmlformats.org/officeDocument/2006/relationships/xmlMaps" Target="xmlMap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Control Module Status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6.8107958203337787E-2"/>
          <c:y val="0.13094162941447884"/>
          <c:w val="0.91805556380924058"/>
          <c:h val="0.63767516092189025"/>
        </c:manualLayout>
      </c:layout>
      <c:barChart>
        <c:barDir val="col"/>
        <c:grouping val="clustered"/>
        <c:varyColors val="0"/>
        <c:ser>
          <c:idx val="1"/>
          <c:order val="0"/>
          <c:tx>
            <c:v/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0-AECD-4508-9C87-6DE9B9EC11BD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AECD-4508-9C87-6DE9B9EC11BD}"/>
              </c:ext>
            </c:extLst>
          </c:dPt>
          <c:dPt>
            <c:idx val="2"/>
            <c:invertIfNegative val="0"/>
            <c:bubble3D val="0"/>
            <c:spPr>
              <a:solidFill>
                <a:schemeClr val="bg2">
                  <a:lumMod val="5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AECD-4508-9C87-6DE9B9EC11BD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4"/>
              </a:solidFill>
            </c:spPr>
            <c:extLst>
              <c:ext xmlns:c16="http://schemas.microsoft.com/office/drawing/2014/chart" uri="{C3380CC4-5D6E-409C-BE32-E72D297353CC}">
                <c16:uniqueId val="{00000003-AECD-4508-9C87-6DE9B9EC11BD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3">
                  <a:lumMod val="75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4-AECD-4508-9C87-6DE9B9EC11BD}"/>
              </c:ext>
            </c:extLst>
          </c:dPt>
          <c:cat>
            <c:strRef>
              <c:f>Graphs!$B$49:$B$55</c:f>
              <c:strCache>
                <c:ptCount val="5"/>
                <c:pt idx="0">
                  <c:v># Blocks in Wrong Mode</c:v>
                </c:pt>
                <c:pt idx="1">
                  <c:v># Blocks with Limited Output</c:v>
                </c:pt>
                <c:pt idx="2">
                  <c:v># Blocks with Large Variability</c:v>
                </c:pt>
                <c:pt idx="3">
                  <c:v># Blocks with Tuning Recommended</c:v>
                </c:pt>
                <c:pt idx="4">
                  <c:v># Blocks with Oscillation</c:v>
                </c:pt>
              </c:strCache>
            </c:strRef>
          </c:cat>
          <c:val>
            <c:numRef>
              <c:f>Graphs!$D$49:$D$55</c:f>
              <c:numCache>
                <c:formatCode>General</c:formatCode>
                <c:ptCount val="5"/>
                <c:pt idx="0">
                  <c:v>6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ECD-4508-9C87-6DE9B9EC11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411200"/>
        <c:axId val="133412736"/>
      </c:barChart>
      <c:catAx>
        <c:axId val="13341120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33412736"/>
        <c:crosses val="autoZero"/>
        <c:auto val="1"/>
        <c:lblAlgn val="ctr"/>
        <c:lblOffset val="100"/>
        <c:noMultiLvlLbl val="0"/>
      </c:catAx>
      <c:valAx>
        <c:axId val="1334127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 of Modules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crossAx val="13341120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000000000000633" l="0.70000000000000062" r="0.70000000000000062" t="0.75000000000000633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overlay val="0"/>
    </c:title>
    <c:autoTitleDeleted val="0"/>
    <c:plotArea>
      <c:layout>
        <c:manualLayout>
          <c:layoutTarget val="inner"/>
          <c:xMode val="edge"/>
          <c:yMode val="edge"/>
          <c:x val="0.21760214348206663"/>
          <c:y val="0.24786599591717828"/>
          <c:w val="0.38860258092738725"/>
          <c:h val="0.64767096821230674"/>
        </c:manualLayout>
      </c:layout>
      <c:pieChart>
        <c:varyColors val="1"/>
        <c:ser>
          <c:idx val="0"/>
          <c:order val="0"/>
          <c:tx>
            <c:strRef>
              <c:f>Graphs!$B$47:$C$47</c:f>
              <c:strCache>
                <c:ptCount val="2"/>
                <c:pt idx="0">
                  <c:v>% Utilization</c:v>
                </c:pt>
              </c:strCache>
            </c:strRef>
          </c:tx>
          <c:dLbls>
            <c:numFmt formatCode="0.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Graphs!$D$46:$E$46</c:f>
              <c:strCache>
                <c:ptCount val="2"/>
                <c:pt idx="0">
                  <c:v>% Correct Mode</c:v>
                </c:pt>
                <c:pt idx="1">
                  <c:v>% Wrong Mode</c:v>
                </c:pt>
              </c:strCache>
            </c:strRef>
          </c:cat>
          <c:val>
            <c:numRef>
              <c:f>Graphs!$D$47:$E$47</c:f>
              <c:numCache>
                <c:formatCode>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C5-4C2D-ADCB-AA12DEE72B3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</c:pie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455" l="0.70000000000000062" r="0.70000000000000062" t="0.750000000000004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190499</xdr:rowOff>
    </xdr:from>
    <xdr:to>
      <xdr:col>15</xdr:col>
      <xdr:colOff>590550</xdr:colOff>
      <xdr:row>39</xdr:row>
      <xdr:rowOff>66674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85725</xdr:colOff>
      <xdr:row>6</xdr:row>
      <xdr:rowOff>28577</xdr:rowOff>
    </xdr:from>
    <xdr:to>
      <xdr:col>15</xdr:col>
      <xdr:colOff>581025</xdr:colOff>
      <xdr:row>18</xdr:row>
      <xdr:rowOff>19050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A15:AM26" tableType="xml" totalsRowShown="0" headerRowDxfId="41" dataDxfId="40" tableBorderDxfId="39" connectionId="2">
  <autoFilter ref="A15:AM26">
    <filterColumn colId="0">
      <filters>
        <filter val="TRUE"/>
      </filters>
    </filterColumn>
    <filterColumn colId="21">
      <filters>
        <filter val="1"/>
      </filters>
    </filterColumn>
  </autoFilter>
  <tableColumns count="39">
    <tableColumn id="2" uniqueName="ReportStatus" name="ReportStatus" dataDxfId="38">
      <xmlColumnPr mapId="2" xpath="/ReportDefinition/Areas/Area/Modules1/Module/Blocks/Block/@ReportStatus" xmlDataType="boolean"/>
    </tableColumn>
    <tableColumn id="25" uniqueName="0" name="stdev bit" dataDxfId="37">
      <calculatedColumnFormula>AND(Table1[Standard Deviation]=0,NOT(MID(Table1[Format Bit],1,1)="1"),NOT($T$13))</calculatedColumnFormula>
    </tableColumn>
    <tableColumn id="24" uniqueName="0" name="var indx bit" dataDxfId="36">
      <calculatedColumnFormula>AND(Table1[Variability Index]=0,NOT(MID(Table1[Format Bit],3,1)="1"),NOT($T$13))</calculatedColumnFormula>
    </tableColumn>
    <tableColumn id="23" uniqueName="0" name="tun idx bit" dataDxfId="35">
      <calculatedColumnFormula>AND(Table1[Tuning Index]=0,NOT(MID(Table1[Format Bit],5,1)="1"),NOT($T$13))</calculatedColumnFormula>
    </tableColumn>
    <tableColumn id="22" uniqueName="0" name="osc idx bit" dataDxfId="34">
      <calculatedColumnFormula>AND(Table1[Oscillation Index]=0,NOT(MID(Table1[Format Bit],7,1)="1"),NOT($T$13))</calculatedColumnFormula>
    </tableColumn>
    <tableColumn id="18" uniqueName="0" name="bckslsh bit" dataDxfId="33">
      <calculatedColumnFormula>AND(Table1[Valve DB]=0,NOT(MID(Table1[Format Bit],9,1)="1"),NOT($T$13))</calculatedColumnFormula>
    </tableColumn>
    <tableColumn id="17" uniqueName="0" name="stcknss bit" dataDxfId="32">
      <calculatedColumnFormula>AND(Table1[Valve Res]=0,NOT(MID(Table1[Format Bit],11,1)="1"),NOT($T$13))</calculatedColumnFormula>
    </tableColumn>
    <tableColumn id="27" uniqueName="0" name="stat idx IM" dataDxfId="31">
      <calculatedColumnFormula>AND(Table1[Wrong Mode]=0,NOT(MID(Table1[Format Bit],13,1)="1"),NOT($T$13))</calculatedColumnFormula>
    </tableColumn>
    <tableColumn id="28" uniqueName="28" name="stat idx LC" dataDxfId="30">
      <calculatedColumnFormula>AND(Table1[Output Limit]=0,NOT(MID(Table1[Format Bit],13,1)="1"),NOT($T$13))</calculatedColumnFormula>
    </tableColumn>
    <tableColumn id="31" uniqueName="31" name="stat idx UI" dataDxfId="29">
      <calculatedColumnFormula>AND(Table1[Uncertain Input]= 0, NOT(MID(Table1[Format Bit],13,1)="1"),NOT($T$13))</calculatedColumnFormula>
    </tableColumn>
    <tableColumn id="30" uniqueName="30" name="stat idx DA" dataDxfId="28">
      <calculatedColumnFormula>AND(Table1[Device Alerts]=0, NOT(MID(Table1[Format Bit],13,1)="1"),NOT($T$13))</calculatedColumnFormula>
    </tableColumn>
    <tableColumn id="29" uniqueName="29" name="stat idx HV" dataDxfId="27">
      <calculatedColumnFormula>AND(Table1[[High Var ]]=0,NOT(MID(Table1[Format Bit],13,1)="1"),NOT($T$13))</calculatedColumnFormula>
    </tableColumn>
    <tableColumn id="34" uniqueName="34" name="stat idx HS" dataDxfId="26">
      <calculatedColumnFormula>AND(Table1[High Stdev]=0,NOT(MID(Table1[Format Bit],13,1)="1"),NOT($T$13))</calculatedColumnFormula>
    </tableColumn>
    <tableColumn id="33" uniqueName="33" name="stat idx OSC" dataDxfId="25">
      <calculatedColumnFormula>AND(Table1[Oscillation]=0,NOT(MID(Table1[Format Bit],13,1)="1"),NOT($T$13))</calculatedColumnFormula>
    </tableColumn>
    <tableColumn id="32" uniqueName="32" name="stat idx HVD" dataDxfId="24">
      <calculatedColumnFormula>AND(Table1[% High Valve DB]=0,NOT(MID(Table1[Format Bit],13,1)="1"),NOT($T$13))</calculatedColumnFormula>
    </tableColumn>
    <tableColumn id="26" uniqueName="0" name="stat idx HVR" dataDxfId="23">
      <calculatedColumnFormula>AND(Table1[% High Valve Res]=0,NOT(MID(Table1[Format Bit],13,1)="1"),NOT($T$13))</calculatedColumnFormula>
    </tableColumn>
    <tableColumn id="37" uniqueName="37" name="stat id tun" dataDxfId="22">
      <calculatedColumnFormula>AND(Table1[Improved Tuning]=0,NOT(MID(Table1[Format Bit],13,1)="1"),NOT($T$13))</calculatedColumnFormula>
    </tableColumn>
    <tableColumn id="38" uniqueName="38" name="stat id osc" dataDxfId="21">
      <calculatedColumnFormula>AND(Table1[Oscillation]=0,NOT(MID(Table1[Format Bit],13,1)="1"),NOT($T$13))</calculatedColumnFormula>
    </tableColumn>
    <tableColumn id="12" uniqueName="FormatBit" name="Format Bit" dataDxfId="20">
      <xmlColumnPr mapId="2" xpath="/ReportDefinition/Areas/Area/Modules1/Module/Blocks/Block/@FormatBit" xmlDataType="string"/>
    </tableColumn>
    <tableColumn id="3" uniqueName="Path" name="Loop Name " dataDxfId="19">
      <xmlColumnPr mapId="2" xpath="/ReportDefinition/Areas/Area/Modules1/Module/Blocks/Block/@Path" xmlDataType="string"/>
    </tableColumn>
    <tableColumn id="4" uniqueName="Description" name="Description" dataDxfId="18">
      <xmlColumnPr mapId="2" xpath="/ReportDefinition/Areas/Area/Modules1/Module/@Description" xmlDataType="string"/>
    </tableColumn>
    <tableColumn id="39" uniqueName="39" name="Wrong Mode Limit" dataDxfId="17">
      <calculatedColumnFormula>IF(Table1[ [#This Row],[Wrong Mode] ]&gt; $AQ$5,1,0)</calculatedColumnFormula>
    </tableColumn>
    <tableColumn id="5" uniqueName="IncorrectMode" name="Wrong Mode" dataDxfId="16">
      <xmlColumnPr mapId="2" xpath="/ReportDefinition/Areas/Area/Modules1/Module/Blocks/Block/@IncorrectMode" xmlDataType="decimal"/>
    </tableColumn>
    <tableColumn id="7" uniqueName="LimitedControl" name="Output Limit" dataDxfId="15">
      <xmlColumnPr mapId="2" xpath="/ReportDefinition/Areas/Area/Modules1/Module/Blocks/Block/@LimitedControl" xmlDataType="decimal"/>
    </tableColumn>
    <tableColumn id="8" uniqueName="UncertainInput" name="Uncertain Input" dataDxfId="14">
      <xmlColumnPr mapId="2" xpath="/ReportDefinition/Areas/Area/Modules1/Module/Blocks/Block/@UncertainInput" xmlDataType="decimal"/>
    </tableColumn>
    <tableColumn id="9" uniqueName="DeviceAlerts" name="Device Alerts" dataDxfId="13">
      <xmlColumnPr mapId="2" xpath="/ReportDefinition/Areas/Area/Modules1/Module/Blocks/Block/@DeviceAlerts" xmlDataType="unsignedByte"/>
    </tableColumn>
    <tableColumn id="35" uniqueName="35" name="Large Variability" dataDxfId="12">
      <calculatedColumnFormula>MIN(Table1[[#This Row],[High Var ]],Table1[[#This Row],[High Stdev]])</calculatedColumnFormula>
    </tableColumn>
    <tableColumn id="10" uniqueName="HighVariability" name="High Var " dataDxfId="11">
      <xmlColumnPr mapId="2" xpath="/ReportDefinition/Areas/Area/Modules1/Module/Blocks/Block/@HighVariability" xmlDataType="decimal"/>
    </tableColumn>
    <tableColumn id="21" uniqueName="HighStandardDeviation" name="High Stdev" dataDxfId="10">
      <xmlColumnPr mapId="2" xpath="/ReportDefinition/Areas/Area/Modules1/Module/Blocks/Block/@HighStandardDeviation" xmlDataType="decimal"/>
    </tableColumn>
    <tableColumn id="36" uniqueName="TuningGreaterThan50" name="Improved Tuning" dataDxfId="9">
      <xmlColumnPr mapId="2" xpath="/ReportDefinition/Areas/Area/Modules1/Module/Blocks/Block/@TuningGreaterThan50" xmlDataType="unsignedByte"/>
    </tableColumn>
    <tableColumn id="11" uniqueName="Oscillation" name="Oscillation" dataDxfId="8">
      <xmlColumnPr mapId="2" xpath="/ReportDefinition/Areas/Area/Modules1/Module/Blocks/Block/@Oscillation" xmlDataType="unsignedByte"/>
    </tableColumn>
    <tableColumn id="6" uniqueName="StandardDeviation" name="Standard Deviation" dataDxfId="7">
      <xmlColumnPr mapId="2" xpath="/ReportDefinition/Areas/Area/Modules1/Module/Blocks/Block/@StandardDeviation" xmlDataType="decimal"/>
    </tableColumn>
    <tableColumn id="1" uniqueName="OscillationIndex" name="Oscillation Index" dataDxfId="6">
      <xmlColumnPr mapId="2" xpath="/ReportDefinition/Areas/Area/Modules1/Module/Blocks/Block/@OscillationIndex" xmlDataType="decimal"/>
    </tableColumn>
    <tableColumn id="19" uniqueName="TuningIndex" name="Tuning Index" dataDxfId="5">
      <xmlColumnPr mapId="2" xpath="/ReportDefinition/Areas/Area/Modules1/Module/Blocks/Block/@TuningIndex" xmlDataType="decimal"/>
    </tableColumn>
    <tableColumn id="20" uniqueName="VariabilityIndex" name="Variability Index" dataDxfId="4">
      <xmlColumnPr mapId="2" xpath="/ReportDefinition/Areas/Area/Modules1/Module/Blocks/Block/@VariabilityIndex" xmlDataType="decimal"/>
    </tableColumn>
    <tableColumn id="13" uniqueName="HighValveDeadband" name="% High Valve DB" dataDxfId="3"/>
    <tableColumn id="14" uniqueName="HighValveResolution" name="% High Valve Res" dataDxfId="2"/>
    <tableColumn id="15" uniqueName="ValveDeadband" name="Valve DB" dataDxfId="1"/>
    <tableColumn id="16" uniqueName="ValveResolution" name="Valve Res" dataDxfId="0"/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2" r="T13" connectionId="2">
    <xmlCellPr id="1" uniqueName="UseCurrentValue">
      <xmlPr mapId="2" xpath="/ReportDefinition/TimeFrame/@UseCurrentValue" xmlDataType="boolean"/>
    </xmlCellPr>
  </singleXmlCell>
  <singleXmlCell id="4" r="U5" connectionId="2">
    <xmlCellPr id="1" uniqueName="Name">
      <xmlPr mapId="2" xpath="/ReportDefinition/Areas/Area/@Name" xmlDataType="string"/>
    </xmlCellPr>
  </singleXmlCell>
  <singleXmlCell id="5" r="U10" connectionId="2">
    <xmlCellPr id="1" uniqueName="EndTimeFrame1">
      <xmlPr mapId="2" xpath="/ReportDefinition/TimeFrame/@EndTimeFrame1" xmlDataType="dateTime"/>
    </xmlCellPr>
  </singleXmlCell>
  <singleXmlCell id="6" r="U9" connectionId="2">
    <xmlCellPr id="1" uniqueName="StartTimeFrame1">
      <xmlPr mapId="2" xpath="/ReportDefinition/TimeFrame/@StartTimeFrame1" xmlDataType="dateTime"/>
    </xmlCellPr>
  </singleXmlCell>
  <singleXmlCell id="7" r="AQ5" connectionId="2">
    <xmlCellPr id="1" uniqueName="IncorrectModeLimit">
      <xmlPr mapId="2" xpath="/ReportDefinition/@IncorrectModeLimit" xmlDataType="unsignedByte"/>
    </xmlCellPr>
  </singleXmlCell>
  <singleXmlCell id="8" r="AQ6" connectionId="2">
    <xmlCellPr id="1" uniqueName="LimitedControlLimit">
      <xmlPr mapId="2" xpath="/ReportDefinition/@LimitedControlLimit" xmlDataType="unsignedByte"/>
    </xmlCellPr>
  </singleXmlCell>
  <singleXmlCell id="9" r="AQ7" connectionId="2">
    <xmlCellPr id="1" uniqueName="UncertainInputLimit">
      <xmlPr mapId="2" xpath="/ReportDefinition/@UncertainInputLimit" xmlDataType="unsignedByte"/>
    </xmlCellPr>
  </singleXmlCell>
  <singleXmlCell id="10" r="AQ8" connectionId="2">
    <xmlCellPr id="1" uniqueName="LargeVariabilityLimit">
      <xmlPr mapId="2" xpath="/ReportDefinition/@LargeVariabilityLimit" xmlDataType="unsignedByte"/>
    </xmlCellPr>
  </singleXmlCell>
  <singleXmlCell id="11" r="AQ9" connectionId="2">
    <xmlCellPr id="1" uniqueName="TuningLimit">
      <xmlPr mapId="2" xpath="/ReportDefinition/@TuningLimit" xmlDataType="unsignedByte"/>
    </xmlCellPr>
  </singleXmlCell>
  <singleXmlCell id="12" r="AQ10" connectionId="2">
    <xmlCellPr id="1" uniqueName="OscillationLimit">
      <xmlPr mapId="2" xpath="/ReportDefinition/@OscillationLimit" xmlDataType="unsignedByte"/>
    </xmlCellPr>
  </singleXmlCell>
  <singleXmlCell id="13" r="AQ11" connectionId="2">
    <xmlCellPr id="1" uniqueName="DeviceAlertsLimit">
      <xmlPr mapId="2" xpath="/ReportDefinition/@DeviceAlertsLimit" xmlDataType="unsignedByte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6"/>
  <sheetViews>
    <sheetView topLeftCell="A62" workbookViewId="0">
      <selection activeCell="G21" sqref="G21"/>
    </sheetView>
  </sheetViews>
  <sheetFormatPr defaultRowHeight="15" x14ac:dyDescent="0.25"/>
  <cols>
    <col min="1" max="1" width="4" customWidth="1"/>
    <col min="2" max="2" width="19.85546875" customWidth="1"/>
    <col min="3" max="3" width="15.28515625" customWidth="1"/>
    <col min="4" max="4" width="15.140625" bestFit="1" customWidth="1"/>
    <col min="5" max="5" width="14.5703125" bestFit="1" customWidth="1"/>
    <col min="6" max="6" width="3.85546875" customWidth="1"/>
    <col min="7" max="7" width="5.85546875" customWidth="1"/>
    <col min="8" max="8" width="4" customWidth="1"/>
    <col min="17" max="17" width="2.85546875" customWidth="1"/>
  </cols>
  <sheetData>
    <row r="1" spans="1:21" x14ac:dyDescent="0.25">
      <c r="A1" s="71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3"/>
    </row>
    <row r="2" spans="1:21" ht="31.5" x14ac:dyDescent="0.5">
      <c r="A2" s="74"/>
      <c r="B2" s="88" t="str">
        <f>Data!U5</f>
        <v>DIST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90"/>
      <c r="R2" s="60"/>
      <c r="S2" s="60"/>
      <c r="T2" s="60"/>
      <c r="U2" s="60"/>
    </row>
    <row r="3" spans="1:21" ht="31.5" x14ac:dyDescent="0.5">
      <c r="A3" s="74"/>
      <c r="B3" s="94" t="s">
        <v>68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5"/>
      <c r="R3" s="60"/>
      <c r="S3" s="60"/>
      <c r="T3" s="60"/>
      <c r="U3" s="60"/>
    </row>
    <row r="4" spans="1:21" x14ac:dyDescent="0.25">
      <c r="A4" s="74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75"/>
    </row>
    <row r="5" spans="1:21" ht="23.25" x14ac:dyDescent="0.35">
      <c r="A5" s="74"/>
      <c r="B5" s="61" t="s">
        <v>69</v>
      </c>
      <c r="C5" s="66"/>
      <c r="D5" s="66"/>
      <c r="E5" s="66"/>
      <c r="F5" s="66"/>
      <c r="G5" s="66"/>
      <c r="H5" s="66"/>
      <c r="I5" s="61" t="s">
        <v>53</v>
      </c>
      <c r="J5" s="59"/>
      <c r="K5" s="66"/>
      <c r="L5" s="66"/>
      <c r="M5" s="66"/>
      <c r="N5" s="66"/>
      <c r="O5" s="66"/>
      <c r="P5" s="66"/>
      <c r="Q5" s="75"/>
    </row>
    <row r="6" spans="1:21" x14ac:dyDescent="0.25">
      <c r="A6" s="74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75"/>
    </row>
    <row r="7" spans="1:21" x14ac:dyDescent="0.25">
      <c r="A7" s="74"/>
      <c r="B7" s="67"/>
      <c r="C7" s="68"/>
      <c r="D7" s="68"/>
      <c r="E7" s="68"/>
      <c r="F7" s="48"/>
      <c r="G7" s="66"/>
      <c r="H7" s="66"/>
      <c r="I7" s="66"/>
      <c r="J7" s="66"/>
      <c r="K7" s="66"/>
      <c r="L7" s="66"/>
      <c r="M7" s="66"/>
      <c r="N7" s="66"/>
      <c r="O7" s="66"/>
      <c r="P7" s="66"/>
      <c r="Q7" s="75"/>
    </row>
    <row r="8" spans="1:21" ht="18.75" x14ac:dyDescent="0.3">
      <c r="A8" s="74"/>
      <c r="B8" s="69" t="s">
        <v>70</v>
      </c>
      <c r="C8" s="96" t="str">
        <f>Data!U5</f>
        <v>DIST</v>
      </c>
      <c r="D8" s="97"/>
      <c r="E8" s="97"/>
      <c r="F8" s="49"/>
      <c r="G8" s="66"/>
      <c r="H8" s="66"/>
      <c r="I8" s="66"/>
      <c r="J8" s="66"/>
      <c r="K8" s="66"/>
      <c r="L8" s="66"/>
      <c r="M8" s="66"/>
      <c r="N8" s="66"/>
      <c r="O8" s="66"/>
      <c r="P8" s="66"/>
      <c r="Q8" s="75"/>
    </row>
    <row r="9" spans="1:21" ht="18.75" x14ac:dyDescent="0.3">
      <c r="A9" s="74"/>
      <c r="B9" s="69" t="s">
        <v>51</v>
      </c>
      <c r="C9" s="100" t="e">
        <f>Data!U7</f>
        <v>#DIV/0!</v>
      </c>
      <c r="D9" s="101"/>
      <c r="E9" s="101"/>
      <c r="F9" s="49"/>
      <c r="G9" s="66"/>
      <c r="H9" s="66"/>
      <c r="I9" s="66"/>
      <c r="J9" s="66"/>
      <c r="K9" s="66"/>
      <c r="L9" s="66"/>
      <c r="M9" s="66"/>
      <c r="N9" s="66"/>
      <c r="O9" s="66"/>
      <c r="P9" s="66"/>
      <c r="Q9" s="75"/>
    </row>
    <row r="10" spans="1:21" ht="18.75" x14ac:dyDescent="0.3">
      <c r="A10" s="74"/>
      <c r="B10" s="69" t="s">
        <v>54</v>
      </c>
      <c r="C10" s="102">
        <f>Data!U6</f>
        <v>0</v>
      </c>
      <c r="D10" s="103"/>
      <c r="E10" s="103"/>
      <c r="F10" s="49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75"/>
    </row>
    <row r="11" spans="1:21" x14ac:dyDescent="0.25">
      <c r="A11" s="74"/>
      <c r="B11" s="70"/>
      <c r="C11" s="66"/>
      <c r="D11" s="66"/>
      <c r="E11" s="66"/>
      <c r="F11" s="49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75"/>
    </row>
    <row r="12" spans="1:21" ht="15.75" x14ac:dyDescent="0.3">
      <c r="A12" s="74"/>
      <c r="B12" s="70"/>
      <c r="C12" s="98" t="s">
        <v>4</v>
      </c>
      <c r="D12" s="99"/>
      <c r="E12" s="99"/>
      <c r="F12" s="49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75"/>
    </row>
    <row r="13" spans="1:21" ht="18.75" x14ac:dyDescent="0.3">
      <c r="A13" s="74"/>
      <c r="B13" s="69" t="s">
        <v>71</v>
      </c>
      <c r="C13" s="106">
        <f>Data!U9</f>
        <v>44336</v>
      </c>
      <c r="D13" s="107"/>
      <c r="E13" s="107"/>
      <c r="F13" s="49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75"/>
    </row>
    <row r="14" spans="1:21" ht="18.75" x14ac:dyDescent="0.3">
      <c r="A14" s="74"/>
      <c r="B14" s="69" t="s">
        <v>72</v>
      </c>
      <c r="C14" s="104">
        <f>Data!U10</f>
        <v>44336.442604166667</v>
      </c>
      <c r="D14" s="105"/>
      <c r="E14" s="105"/>
      <c r="F14" s="49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75"/>
    </row>
    <row r="15" spans="1:21" x14ac:dyDescent="0.25">
      <c r="A15" s="74"/>
      <c r="B15" s="70"/>
      <c r="C15" s="66"/>
      <c r="D15" s="66"/>
      <c r="E15" s="66"/>
      <c r="F15" s="49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75"/>
    </row>
    <row r="16" spans="1:21" x14ac:dyDescent="0.25">
      <c r="A16" s="74"/>
      <c r="B16" s="70"/>
      <c r="C16" s="66"/>
      <c r="D16" s="66"/>
      <c r="E16" s="66"/>
      <c r="F16" s="49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75"/>
    </row>
    <row r="17" spans="1:17" x14ac:dyDescent="0.25">
      <c r="A17" s="74"/>
      <c r="B17" s="70"/>
      <c r="C17" s="66"/>
      <c r="D17" s="66"/>
      <c r="E17" s="66"/>
      <c r="F17" s="49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75"/>
    </row>
    <row r="18" spans="1:17" x14ac:dyDescent="0.25">
      <c r="A18" s="74"/>
      <c r="B18" s="50"/>
      <c r="C18" s="51"/>
      <c r="D18" s="51"/>
      <c r="E18" s="51"/>
      <c r="F18" s="52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75"/>
    </row>
    <row r="19" spans="1:17" x14ac:dyDescent="0.25">
      <c r="A19" s="74"/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75"/>
    </row>
    <row r="20" spans="1:17" x14ac:dyDescent="0.25">
      <c r="A20" s="74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75"/>
    </row>
    <row r="21" spans="1:17" ht="23.25" x14ac:dyDescent="0.35">
      <c r="A21" s="74"/>
      <c r="B21" s="61" t="s">
        <v>52</v>
      </c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75"/>
    </row>
    <row r="22" spans="1:17" x14ac:dyDescent="0.25">
      <c r="A22" s="74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75"/>
    </row>
    <row r="23" spans="1:17" x14ac:dyDescent="0.25">
      <c r="A23" s="74"/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75"/>
    </row>
    <row r="24" spans="1:17" x14ac:dyDescent="0.25">
      <c r="A24" s="74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75"/>
    </row>
    <row r="25" spans="1:17" x14ac:dyDescent="0.25">
      <c r="A25" s="74"/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75"/>
    </row>
    <row r="26" spans="1:17" x14ac:dyDescent="0.25">
      <c r="A26" s="74"/>
      <c r="B26" s="66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75"/>
    </row>
    <row r="27" spans="1:17" x14ac:dyDescent="0.25">
      <c r="A27" s="74"/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75"/>
    </row>
    <row r="28" spans="1:17" x14ac:dyDescent="0.25">
      <c r="A28" s="74"/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75"/>
    </row>
    <row r="29" spans="1:17" x14ac:dyDescent="0.25">
      <c r="A29" s="74"/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75"/>
    </row>
    <row r="30" spans="1:17" x14ac:dyDescent="0.25">
      <c r="A30" s="74"/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75"/>
    </row>
    <row r="31" spans="1:17" x14ac:dyDescent="0.25">
      <c r="A31" s="74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75"/>
    </row>
    <row r="32" spans="1:17" x14ac:dyDescent="0.25">
      <c r="A32" s="74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75"/>
    </row>
    <row r="33" spans="1:17" x14ac:dyDescent="0.25">
      <c r="A33" s="74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75"/>
    </row>
    <row r="34" spans="1:17" x14ac:dyDescent="0.25">
      <c r="A34" s="74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75"/>
    </row>
    <row r="35" spans="1:17" x14ac:dyDescent="0.25">
      <c r="A35" s="74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75"/>
    </row>
    <row r="36" spans="1:17" x14ac:dyDescent="0.25">
      <c r="A36" s="74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75"/>
    </row>
    <row r="37" spans="1:17" x14ac:dyDescent="0.25">
      <c r="A37" s="74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75"/>
    </row>
    <row r="38" spans="1:17" x14ac:dyDescent="0.25">
      <c r="A38" s="74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75"/>
    </row>
    <row r="39" spans="1:17" x14ac:dyDescent="0.25">
      <c r="A39" s="74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75"/>
    </row>
    <row r="40" spans="1:17" ht="15.75" thickBot="1" x14ac:dyDescent="0.3">
      <c r="A40" s="76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8"/>
    </row>
    <row r="45" spans="1:17" x14ac:dyDescent="0.25">
      <c r="B45" s="41" t="s">
        <v>43</v>
      </c>
      <c r="C45" s="42"/>
      <c r="D45" s="42"/>
      <c r="E45" s="48"/>
    </row>
    <row r="46" spans="1:17" x14ac:dyDescent="0.25">
      <c r="B46" s="62"/>
      <c r="C46" s="2"/>
      <c r="D46" s="53" t="s">
        <v>55</v>
      </c>
      <c r="E46" s="64" t="s">
        <v>56</v>
      </c>
    </row>
    <row r="47" spans="1:17" x14ac:dyDescent="0.25">
      <c r="B47" s="91" t="s">
        <v>57</v>
      </c>
      <c r="C47" s="93"/>
      <c r="D47" s="63" t="e">
        <f>Data!U7</f>
        <v>#DIV/0!</v>
      </c>
      <c r="E47" s="63" t="e">
        <f>100-D47</f>
        <v>#DIV/0!</v>
      </c>
    </row>
    <row r="48" spans="1:17" x14ac:dyDescent="0.25">
      <c r="B48" s="45"/>
      <c r="C48" s="2"/>
      <c r="D48" s="53" t="s">
        <v>48</v>
      </c>
      <c r="E48" s="49"/>
    </row>
    <row r="49" spans="2:5" x14ac:dyDescent="0.25">
      <c r="B49" s="91" t="s">
        <v>58</v>
      </c>
      <c r="C49" s="92"/>
      <c r="D49" s="54">
        <f>COUNTIF(Table1[Wrong Mode],"&gt;1")</f>
        <v>6</v>
      </c>
      <c r="E49" s="49"/>
    </row>
    <row r="50" spans="2:5" x14ac:dyDescent="0.25">
      <c r="B50" s="91" t="s">
        <v>59</v>
      </c>
      <c r="C50" s="92"/>
      <c r="D50" s="54">
        <f>COUNTIF(Table1[Output Limit],"&gt;1")</f>
        <v>2</v>
      </c>
      <c r="E50" s="49"/>
    </row>
    <row r="51" spans="2:5" hidden="1" x14ac:dyDescent="0.25">
      <c r="B51" s="91" t="s">
        <v>60</v>
      </c>
      <c r="C51" s="92"/>
      <c r="D51" s="54">
        <f>COUNTIF(Table1[Uncertain Input],"&gt;1")</f>
        <v>1</v>
      </c>
      <c r="E51" s="49"/>
    </row>
    <row r="52" spans="2:5" x14ac:dyDescent="0.25">
      <c r="B52" s="91" t="s">
        <v>61</v>
      </c>
      <c r="C52" s="92"/>
      <c r="D52" s="54">
        <f>COUNTIF(Table1[Large Variability],"&gt;1")</f>
        <v>1</v>
      </c>
      <c r="E52" s="49"/>
    </row>
    <row r="53" spans="2:5" x14ac:dyDescent="0.25">
      <c r="B53" s="91" t="s">
        <v>62</v>
      </c>
      <c r="C53" s="92"/>
      <c r="D53" s="54">
        <f>COUNTIF(Table1[Improved Tuning],"&gt;1")</f>
        <v>0</v>
      </c>
      <c r="E53" s="49"/>
    </row>
    <row r="54" spans="2:5" x14ac:dyDescent="0.25">
      <c r="B54" s="91" t="s">
        <v>63</v>
      </c>
      <c r="C54" s="92"/>
      <c r="D54" s="54">
        <f>COUNTIF(Table1[Oscillation],"&gt;1")</f>
        <v>0</v>
      </c>
      <c r="E54" s="49"/>
    </row>
    <row r="55" spans="2:5" hidden="1" x14ac:dyDescent="0.25">
      <c r="B55" s="91" t="s">
        <v>64</v>
      </c>
      <c r="C55" s="92"/>
      <c r="D55" s="54">
        <f>COUNTIF(Table1[Device Alerts],"&gt;1")</f>
        <v>0</v>
      </c>
      <c r="E55" s="49"/>
    </row>
    <row r="56" spans="2:5" x14ac:dyDescent="0.25">
      <c r="B56" s="50" t="s">
        <v>49</v>
      </c>
      <c r="C56" s="51"/>
      <c r="D56" s="51"/>
      <c r="E56" s="52"/>
    </row>
  </sheetData>
  <mergeCells count="16">
    <mergeCell ref="B2:Q2"/>
    <mergeCell ref="B54:C54"/>
    <mergeCell ref="B55:C55"/>
    <mergeCell ref="B47:C47"/>
    <mergeCell ref="B51:C51"/>
    <mergeCell ref="B49:C49"/>
    <mergeCell ref="B50:C50"/>
    <mergeCell ref="B3:Q3"/>
    <mergeCell ref="C8:E8"/>
    <mergeCell ref="C12:E12"/>
    <mergeCell ref="B52:C52"/>
    <mergeCell ref="B53:C53"/>
    <mergeCell ref="C9:E9"/>
    <mergeCell ref="C10:E10"/>
    <mergeCell ref="C14:E14"/>
    <mergeCell ref="C13:E13"/>
  </mergeCells>
  <pageMargins left="0.7" right="0.7" top="0.75" bottom="0.75" header="0.3" footer="0.3"/>
  <pageSetup scale="77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S26"/>
  <sheetViews>
    <sheetView tabSelected="1" topLeftCell="T1" workbookViewId="0">
      <selection activeCell="V16" sqref="V16"/>
    </sheetView>
  </sheetViews>
  <sheetFormatPr defaultRowHeight="11.25" outlineLevelCol="2" x14ac:dyDescent="0.2"/>
  <cols>
    <col min="1" max="1" width="11.85546875" style="1" hidden="1" customWidth="1" outlineLevel="1"/>
    <col min="2" max="18" width="4.7109375" style="33" hidden="1" customWidth="1" outlineLevel="2"/>
    <col min="19" max="19" width="9.7109375" style="34" hidden="1" customWidth="1" outlineLevel="1" collapsed="1"/>
    <col min="20" max="20" width="24.7109375" style="1" customWidth="1" collapsed="1"/>
    <col min="21" max="21" width="42.7109375" style="1" customWidth="1"/>
    <col min="22" max="22" width="6.85546875" style="5" customWidth="1"/>
    <col min="23" max="23" width="7.140625" style="5" customWidth="1"/>
    <col min="24" max="24" width="7.7109375" style="5" customWidth="1"/>
    <col min="25" max="25" width="6.42578125" style="5" customWidth="1"/>
    <col min="26" max="26" width="8.140625" style="79" customWidth="1"/>
    <col min="27" max="27" width="8" style="79" hidden="1" customWidth="1"/>
    <col min="28" max="28" width="6.42578125" style="79" hidden="1" customWidth="1"/>
    <col min="29" max="29" width="7.42578125" style="79" customWidth="1"/>
    <col min="30" max="30" width="8.140625" style="79" customWidth="1"/>
    <col min="31" max="34" width="7.85546875" style="5" customWidth="1"/>
    <col min="35" max="35" width="14.5703125" style="5" hidden="1" customWidth="1"/>
    <col min="36" max="36" width="12.42578125" style="5" hidden="1" customWidth="1"/>
    <col min="37" max="37" width="6.85546875" style="5" hidden="1" customWidth="1"/>
    <col min="38" max="38" width="10.28515625" style="5" hidden="1" customWidth="1"/>
    <col min="39" max="41" width="9.140625" style="1"/>
    <col min="42" max="42" width="13.42578125" style="1" customWidth="1"/>
    <col min="43" max="43" width="13.28515625" style="1" bestFit="1" customWidth="1"/>
    <col min="44" max="16384" width="9.140625" style="1"/>
  </cols>
  <sheetData>
    <row r="2" spans="1:45" ht="31.5" x14ac:dyDescent="0.5">
      <c r="T2" s="114" t="s">
        <v>73</v>
      </c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</row>
    <row r="3" spans="1:45" ht="12.75" x14ac:dyDescent="0.2">
      <c r="T3" s="2"/>
      <c r="U3" s="2"/>
      <c r="AO3" s="41" t="s">
        <v>43</v>
      </c>
      <c r="AP3" s="42"/>
      <c r="AQ3" s="43"/>
      <c r="AR3" s="2"/>
      <c r="AS3" s="2"/>
    </row>
    <row r="4" spans="1:45" ht="15" x14ac:dyDescent="0.25">
      <c r="T4" s="2"/>
      <c r="U4" s="16"/>
      <c r="AO4" s="45"/>
      <c r="AP4" s="2"/>
      <c r="AQ4" s="55" t="s">
        <v>44</v>
      </c>
      <c r="AR4" s="44"/>
      <c r="AS4" s="53"/>
    </row>
    <row r="5" spans="1:45" ht="15" x14ac:dyDescent="0.25">
      <c r="T5" s="25" t="s">
        <v>1</v>
      </c>
      <c r="U5" s="3" t="s">
        <v>98</v>
      </c>
      <c r="W5" s="6"/>
      <c r="X5" s="6"/>
      <c r="Y5" s="6"/>
      <c r="Z5" s="80"/>
      <c r="AA5" s="80"/>
      <c r="AB5" s="80"/>
      <c r="AC5" s="80"/>
      <c r="AO5" s="91" t="s">
        <v>35</v>
      </c>
      <c r="AP5" s="92"/>
      <c r="AQ5" s="56">
        <v>10</v>
      </c>
      <c r="AR5" s="2"/>
      <c r="AS5" s="54"/>
    </row>
    <row r="6" spans="1:45" ht="15" x14ac:dyDescent="0.25">
      <c r="T6" s="25" t="s">
        <v>50</v>
      </c>
      <c r="U6" s="58">
        <f>SUBTOTAL(103,Table1[[Loop Name ]])</f>
        <v>0</v>
      </c>
      <c r="W6" s="6"/>
      <c r="X6" s="6"/>
      <c r="Y6" s="6"/>
      <c r="Z6" s="80"/>
      <c r="AA6" s="80"/>
      <c r="AB6" s="80"/>
      <c r="AC6" s="80"/>
      <c r="AO6" s="91" t="s">
        <v>36</v>
      </c>
      <c r="AP6" s="93"/>
      <c r="AQ6" s="56">
        <v>10</v>
      </c>
      <c r="AR6" s="2"/>
      <c r="AS6" s="54"/>
    </row>
    <row r="7" spans="1:45" ht="15" x14ac:dyDescent="0.25">
      <c r="T7" s="25" t="s">
        <v>51</v>
      </c>
      <c r="U7" s="87" t="e">
        <f>100-SUBTOTAL(109,Table1[Wrong Mode])/U6</f>
        <v>#DIV/0!</v>
      </c>
      <c r="W7" s="6"/>
      <c r="X7" s="6"/>
      <c r="Y7" s="6"/>
      <c r="Z7" s="80"/>
      <c r="AA7" s="80"/>
      <c r="AB7" s="80"/>
      <c r="AC7" s="80"/>
      <c r="AO7" s="91" t="s">
        <v>45</v>
      </c>
      <c r="AP7" s="93"/>
      <c r="AQ7" s="56">
        <v>10</v>
      </c>
      <c r="AR7" s="2"/>
      <c r="AS7" s="54"/>
    </row>
    <row r="8" spans="1:45" ht="15" x14ac:dyDescent="0.25">
      <c r="T8" s="112" t="s">
        <v>4</v>
      </c>
      <c r="U8" s="113"/>
      <c r="V8" s="7"/>
      <c r="W8" s="6"/>
      <c r="X8" s="6"/>
      <c r="Y8" s="6"/>
      <c r="Z8" s="80"/>
      <c r="AA8" s="80"/>
      <c r="AB8" s="80"/>
      <c r="AC8" s="80"/>
      <c r="AO8" s="91" t="s">
        <v>34</v>
      </c>
      <c r="AP8" s="93"/>
      <c r="AQ8" s="56">
        <v>10</v>
      </c>
      <c r="AR8" s="2"/>
      <c r="AS8" s="54"/>
    </row>
    <row r="9" spans="1:45" ht="15" customHeight="1" x14ac:dyDescent="0.25">
      <c r="T9" s="25" t="s">
        <v>3</v>
      </c>
      <c r="U9" s="31">
        <v>44336</v>
      </c>
      <c r="V9" s="8"/>
      <c r="W9" s="6"/>
      <c r="X9" s="6"/>
      <c r="Y9" s="6"/>
      <c r="Z9" s="80"/>
      <c r="AA9" s="80"/>
      <c r="AB9" s="80"/>
      <c r="AC9" s="80"/>
      <c r="AH9" s="17"/>
      <c r="AI9" s="17"/>
      <c r="AJ9" s="17"/>
      <c r="AK9" s="17"/>
      <c r="AL9" s="17"/>
      <c r="AO9" s="91" t="s">
        <v>46</v>
      </c>
      <c r="AP9" s="93"/>
      <c r="AQ9" s="56">
        <v>10</v>
      </c>
      <c r="AR9" s="2"/>
      <c r="AS9" s="54"/>
    </row>
    <row r="10" spans="1:45" ht="15" customHeight="1" x14ac:dyDescent="0.25">
      <c r="T10" s="25" t="s">
        <v>2</v>
      </c>
      <c r="U10" s="31">
        <v>44336.442604166667</v>
      </c>
      <c r="V10" s="8"/>
      <c r="W10" s="9"/>
      <c r="X10" s="9"/>
      <c r="Y10" s="9"/>
      <c r="Z10" s="81"/>
      <c r="AA10" s="81"/>
      <c r="AB10" s="81"/>
      <c r="AC10" s="81"/>
      <c r="AD10" s="81"/>
      <c r="AH10" s="17"/>
      <c r="AI10" s="19"/>
      <c r="AJ10" s="19"/>
      <c r="AK10" s="19"/>
      <c r="AL10" s="19"/>
      <c r="AO10" s="91" t="s">
        <v>39</v>
      </c>
      <c r="AP10" s="92"/>
      <c r="AQ10" s="56">
        <v>10</v>
      </c>
      <c r="AR10" s="2"/>
      <c r="AS10" s="54"/>
    </row>
    <row r="11" spans="1:45" ht="15" x14ac:dyDescent="0.25">
      <c r="V11" s="8"/>
      <c r="W11" s="9"/>
      <c r="X11" s="9"/>
      <c r="Y11" s="9"/>
      <c r="Z11" s="81"/>
      <c r="AA11" s="81"/>
      <c r="AB11" s="81"/>
      <c r="AC11" s="81"/>
      <c r="AD11" s="81"/>
      <c r="AH11" s="17"/>
      <c r="AI11" s="20"/>
      <c r="AJ11" s="20"/>
      <c r="AK11" s="20"/>
      <c r="AL11" s="20"/>
      <c r="AO11" s="108" t="s">
        <v>47</v>
      </c>
      <c r="AP11" s="109"/>
      <c r="AQ11" s="57">
        <v>10</v>
      </c>
      <c r="AR11" s="2"/>
      <c r="AS11" s="54"/>
    </row>
    <row r="12" spans="1:45" ht="15" x14ac:dyDescent="0.25">
      <c r="A12" s="5">
        <v>100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T12" s="111" t="str">
        <f>IF(T13=TRUE,"*Option to use current value when history is not available is Enabled.","")</f>
        <v>*Option to use current value when history is not available is Enabled.</v>
      </c>
      <c r="U12" s="111"/>
      <c r="V12" s="8"/>
      <c r="W12" s="21"/>
      <c r="X12" s="21"/>
      <c r="Y12" s="21"/>
      <c r="Z12" s="82"/>
      <c r="AA12" s="82"/>
      <c r="AB12" s="82"/>
      <c r="AC12" s="82"/>
      <c r="AD12" s="82"/>
      <c r="AE12" s="21"/>
      <c r="AF12" s="21"/>
      <c r="AG12" s="15"/>
      <c r="AH12" s="15"/>
      <c r="AI12" s="10"/>
      <c r="AJ12" s="10"/>
      <c r="AK12" s="10"/>
      <c r="AL12" s="10"/>
      <c r="AR12" s="2"/>
      <c r="AS12" s="54"/>
    </row>
    <row r="13" spans="1:45" ht="15" x14ac:dyDescent="0.25">
      <c r="A13" s="110" t="s">
        <v>33</v>
      </c>
      <c r="B13" s="110"/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22" t="b">
        <v>1</v>
      </c>
      <c r="U13" s="22"/>
      <c r="V13" s="115" t="s">
        <v>13</v>
      </c>
      <c r="W13" s="115"/>
      <c r="X13" s="115"/>
      <c r="Y13" s="115"/>
      <c r="Z13" s="115"/>
      <c r="AA13" s="115"/>
      <c r="AB13" s="115"/>
      <c r="AC13" s="115"/>
      <c r="AD13" s="115"/>
      <c r="AE13" s="116" t="s">
        <v>12</v>
      </c>
      <c r="AF13" s="116"/>
      <c r="AG13" s="116"/>
      <c r="AH13" s="116"/>
      <c r="AI13" s="115" t="str">
        <f>IF(U12=TRUE,"* Valve Diagnostic is Enabled","* Valve Diagnostic Is Not Enabled")</f>
        <v>* Valve Diagnostic Is Not Enabled</v>
      </c>
      <c r="AJ13" s="115"/>
      <c r="AK13" s="115"/>
      <c r="AL13" s="115"/>
      <c r="AR13" s="2"/>
      <c r="AS13" s="54"/>
    </row>
    <row r="14" spans="1:45" s="2" customFormat="1" x14ac:dyDescent="0.2">
      <c r="A14" s="17">
        <v>0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7"/>
      <c r="T14" s="111" t="s">
        <v>67</v>
      </c>
      <c r="U14" s="111"/>
      <c r="V14" s="26"/>
      <c r="W14" s="28"/>
      <c r="X14" s="28"/>
      <c r="Y14" s="28"/>
      <c r="Z14" s="83"/>
      <c r="AA14" s="83"/>
      <c r="AB14" s="83"/>
      <c r="AC14" s="83"/>
      <c r="AD14" s="84"/>
      <c r="AE14" s="30"/>
      <c r="AF14" s="28"/>
      <c r="AG14" s="29"/>
      <c r="AH14" s="27"/>
      <c r="AI14" s="26"/>
      <c r="AJ14" s="10"/>
      <c r="AK14" s="10"/>
      <c r="AL14" s="27"/>
    </row>
    <row r="15" spans="1:45" s="2" customFormat="1" ht="59.25" customHeight="1" x14ac:dyDescent="0.2">
      <c r="A15" s="32" t="s">
        <v>5</v>
      </c>
      <c r="B15" s="65" t="s">
        <v>18</v>
      </c>
      <c r="C15" s="65" t="s">
        <v>19</v>
      </c>
      <c r="D15" s="65" t="s">
        <v>20</v>
      </c>
      <c r="E15" s="65" t="s">
        <v>21</v>
      </c>
      <c r="F15" s="65" t="s">
        <v>22</v>
      </c>
      <c r="G15" s="65" t="s">
        <v>23</v>
      </c>
      <c r="H15" s="65" t="s">
        <v>24</v>
      </c>
      <c r="I15" s="65" t="s">
        <v>25</v>
      </c>
      <c r="J15" s="65" t="s">
        <v>26</v>
      </c>
      <c r="K15" s="65" t="s">
        <v>27</v>
      </c>
      <c r="L15" s="65" t="s">
        <v>28</v>
      </c>
      <c r="M15" s="65" t="s">
        <v>29</v>
      </c>
      <c r="N15" s="65" t="s">
        <v>30</v>
      </c>
      <c r="O15" s="65" t="s">
        <v>32</v>
      </c>
      <c r="P15" s="65" t="s">
        <v>31</v>
      </c>
      <c r="Q15" s="65" t="s">
        <v>65</v>
      </c>
      <c r="R15" s="65" t="s">
        <v>66</v>
      </c>
      <c r="S15" s="65" t="s">
        <v>17</v>
      </c>
      <c r="T15" s="11" t="s">
        <v>6</v>
      </c>
      <c r="U15" s="18" t="s">
        <v>0</v>
      </c>
      <c r="V15" s="18" t="s">
        <v>74</v>
      </c>
      <c r="W15" s="40" t="s">
        <v>35</v>
      </c>
      <c r="X15" s="40" t="s">
        <v>36</v>
      </c>
      <c r="Y15" s="40" t="s">
        <v>37</v>
      </c>
      <c r="Z15" s="40" t="s">
        <v>14</v>
      </c>
      <c r="AA15" s="85" t="s">
        <v>34</v>
      </c>
      <c r="AB15" s="85" t="s">
        <v>15</v>
      </c>
      <c r="AC15" s="85" t="s">
        <v>16</v>
      </c>
      <c r="AD15" s="85" t="s">
        <v>38</v>
      </c>
      <c r="AE15" s="85" t="s">
        <v>39</v>
      </c>
      <c r="AF15" s="12" t="s">
        <v>40</v>
      </c>
      <c r="AG15" s="12" t="s">
        <v>41</v>
      </c>
      <c r="AH15" s="12" t="s">
        <v>7</v>
      </c>
      <c r="AI15" s="12" t="s">
        <v>42</v>
      </c>
      <c r="AJ15" s="24" t="s">
        <v>10</v>
      </c>
      <c r="AK15" s="24" t="s">
        <v>11</v>
      </c>
      <c r="AL15" s="24" t="s">
        <v>8</v>
      </c>
      <c r="AM15" s="24" t="s">
        <v>9</v>
      </c>
      <c r="AN15" s="14"/>
      <c r="AO15" s="14"/>
    </row>
    <row r="16" spans="1:45" s="2" customFormat="1" ht="27.75" hidden="1" customHeight="1" x14ac:dyDescent="0.2">
      <c r="A16" s="4" t="b">
        <v>1</v>
      </c>
      <c r="B16" s="38" t="b">
        <f>AND(Table1[Standard Deviation]=0,NOT(MID(Table1[Format Bit],1,1)="1"),NOT($T$13))</f>
        <v>0</v>
      </c>
      <c r="C16" s="38" t="b">
        <f>AND(Table1[Variability Index]=0,NOT(MID(Table1[Format Bit],3,1)="1"),NOT($T$13))</f>
        <v>0</v>
      </c>
      <c r="D16" s="38" t="b">
        <f>AND(Table1[Tuning Index]=0,NOT(MID(Table1[Format Bit],5,1)="1"),NOT($T$13))</f>
        <v>0</v>
      </c>
      <c r="E16" s="38" t="b">
        <f>AND(Table1[Oscillation Index]=0,NOT(MID(Table1[Format Bit],7,1)="1"),NOT($T$13))</f>
        <v>0</v>
      </c>
      <c r="F16" s="38" t="b">
        <f>AND(Table1[Valve DB]=0,NOT(MID(Table1[Format Bit],9,1)="1"),NOT($T$13))</f>
        <v>0</v>
      </c>
      <c r="G16" s="38" t="b">
        <f>AND(Table1[Valve Res]=0,NOT(MID(Table1[Format Bit],11,1)="1"),NOT($T$13))</f>
        <v>0</v>
      </c>
      <c r="H16" s="38" t="b">
        <f>AND(Table1[Wrong Mode]=0,NOT(MID(Table1[Format Bit],13,1)="1"),NOT($T$13))</f>
        <v>0</v>
      </c>
      <c r="I16" s="38" t="b">
        <f>AND(Table1[Output Limit]=0,NOT(MID(Table1[Format Bit],13,1)="1"),NOT($T$13))</f>
        <v>0</v>
      </c>
      <c r="J16" s="38" t="b">
        <f>AND(Table1[Uncertain Input]= 0, NOT(MID(Table1[Format Bit],13,1)="1"),NOT($T$13))</f>
        <v>0</v>
      </c>
      <c r="K16" s="38" t="b">
        <f>AND(Table1[Device Alerts]=0, NOT(MID(Table1[Format Bit],13,1)="1"),NOT($T$13))</f>
        <v>0</v>
      </c>
      <c r="L16" s="38" t="b">
        <f>AND(Table1[[High Var ]]=0,NOT(MID(Table1[Format Bit],13,1)="1"),NOT($T$13))</f>
        <v>0</v>
      </c>
      <c r="M16" s="38" t="b">
        <f>AND(Table1[High Stdev]=0,NOT(MID(Table1[Format Bit],13,1)="1"),NOT($T$13))</f>
        <v>0</v>
      </c>
      <c r="N16" s="38" t="b">
        <f>AND(Table1[Oscillation]=0,NOT(MID(Table1[Format Bit],13,1)="1"),NOT($T$13))</f>
        <v>0</v>
      </c>
      <c r="O16" s="38" t="b">
        <f>AND(Table1[% High Valve DB]=0,NOT(MID(Table1[Format Bit],13,1)="1"),NOT($T$13))</f>
        <v>0</v>
      </c>
      <c r="P16" s="38" t="b">
        <f>AND(Table1[% High Valve Res]=0,NOT(MID(Table1[Format Bit],13,1)="1"),NOT($T$13))</f>
        <v>0</v>
      </c>
      <c r="Q16" s="38" t="b">
        <f>AND(Table1[Improved Tuning]=0,NOT(MID(Table1[Format Bit],13,1)="1"),NOT($T$13))</f>
        <v>0</v>
      </c>
      <c r="R16" s="38" t="b">
        <f>AND(Table1[Oscillation]=0,NOT(MID(Table1[Format Bit],13,1)="1"),NOT($T$13))</f>
        <v>0</v>
      </c>
      <c r="S16" s="39" t="s">
        <v>75</v>
      </c>
      <c r="T16" s="13" t="s">
        <v>77</v>
      </c>
      <c r="U16" s="13" t="s">
        <v>88</v>
      </c>
      <c r="V16" s="46">
        <f>IF(Table1[ [#This Row],[Wrong Mode] ]&gt; $AQ$5,1,0)</f>
        <v>0</v>
      </c>
      <c r="W16" s="46">
        <v>0</v>
      </c>
      <c r="X16" s="46">
        <v>0</v>
      </c>
      <c r="Y16" s="46">
        <v>0</v>
      </c>
      <c r="Z16" s="46">
        <v>0</v>
      </c>
      <c r="AA16" s="86">
        <f>MIN(Table1[[#This Row],[High Var ]],Table1[[#This Row],[High Stdev]])</f>
        <v>0</v>
      </c>
      <c r="AB16" s="86">
        <v>0</v>
      </c>
      <c r="AC16" s="86">
        <v>0</v>
      </c>
      <c r="AD16" s="86">
        <v>0</v>
      </c>
      <c r="AE16" s="86">
        <v>0</v>
      </c>
      <c r="AF16" s="14">
        <v>0.1880638</v>
      </c>
      <c r="AG16" s="14">
        <v>0</v>
      </c>
      <c r="AH16" s="47">
        <v>0</v>
      </c>
      <c r="AI16" s="47">
        <v>22.094768500000001</v>
      </c>
      <c r="AJ16" s="23"/>
      <c r="AK16" s="23"/>
      <c r="AL16" s="23"/>
      <c r="AM16" s="23"/>
    </row>
    <row r="17" spans="1:39" s="2" customFormat="1" hidden="1" x14ac:dyDescent="0.2">
      <c r="A17" s="117" t="b">
        <v>1</v>
      </c>
      <c r="B17" s="119" t="b">
        <f>AND(Table1[Standard Deviation]=0,NOT(MID(Table1[Format Bit],1,1)="1"),NOT($T$13))</f>
        <v>0</v>
      </c>
      <c r="C17" s="119" t="b">
        <f>AND(Table1[Variability Index]=0,NOT(MID(Table1[Format Bit],3,1)="1"),NOT($T$13))</f>
        <v>0</v>
      </c>
      <c r="D17" s="119" t="b">
        <f>AND(Table1[Tuning Index]=0,NOT(MID(Table1[Format Bit],5,1)="1"),NOT($T$13))</f>
        <v>0</v>
      </c>
      <c r="E17" s="119" t="b">
        <f>AND(Table1[Oscillation Index]=0,NOT(MID(Table1[Format Bit],7,1)="1"),NOT($T$13))</f>
        <v>0</v>
      </c>
      <c r="F17" s="119" t="b">
        <f>AND(Table1[Valve DB]=0,NOT(MID(Table1[Format Bit],9,1)="1"),NOT($T$13))</f>
        <v>0</v>
      </c>
      <c r="G17" s="119" t="b">
        <f>AND(Table1[Valve Res]=0,NOT(MID(Table1[Format Bit],11,1)="1"),NOT($T$13))</f>
        <v>0</v>
      </c>
      <c r="H17" s="119" t="b">
        <f>AND(Table1[Wrong Mode]=0,NOT(MID(Table1[Format Bit],13,1)="1"),NOT($T$13))</f>
        <v>0</v>
      </c>
      <c r="I17" s="119" t="b">
        <f>AND(Table1[Output Limit]=0,NOT(MID(Table1[Format Bit],13,1)="1"),NOT($T$13))</f>
        <v>0</v>
      </c>
      <c r="J17" s="119" t="b">
        <f>AND(Table1[Uncertain Input]= 0, NOT(MID(Table1[Format Bit],13,1)="1"),NOT($T$13))</f>
        <v>0</v>
      </c>
      <c r="K17" s="119" t="b">
        <f>AND(Table1[Device Alerts]=0, NOT(MID(Table1[Format Bit],13,1)="1"),NOT($T$13))</f>
        <v>0</v>
      </c>
      <c r="L17" s="119" t="b">
        <f>AND(Table1[[High Var ]]=0,NOT(MID(Table1[Format Bit],13,1)="1"),NOT($T$13))</f>
        <v>0</v>
      </c>
      <c r="M17" s="119" t="b">
        <f>AND(Table1[High Stdev]=0,NOT(MID(Table1[Format Bit],13,1)="1"),NOT($T$13))</f>
        <v>0</v>
      </c>
      <c r="N17" s="119" t="b">
        <f>AND(Table1[Oscillation]=0,NOT(MID(Table1[Format Bit],13,1)="1"),NOT($T$13))</f>
        <v>0</v>
      </c>
      <c r="O17" s="119" t="b">
        <f>AND(Table1[% High Valve DB]=0,NOT(MID(Table1[Format Bit],13,1)="1"),NOT($T$13))</f>
        <v>0</v>
      </c>
      <c r="P17" s="119" t="b">
        <f>AND(Table1[% High Valve Res]=0,NOT(MID(Table1[Format Bit],13,1)="1"),NOT($T$13))</f>
        <v>0</v>
      </c>
      <c r="Q17" s="119" t="b">
        <f>AND(Table1[Improved Tuning]=0,NOT(MID(Table1[Format Bit],13,1)="1"),NOT($T$13))</f>
        <v>0</v>
      </c>
      <c r="R17" s="119" t="b">
        <f>AND(Table1[Oscillation]=0,NOT(MID(Table1[Format Bit],13,1)="1"),NOT($T$13))</f>
        <v>0</v>
      </c>
      <c r="S17" s="121" t="s">
        <v>76</v>
      </c>
      <c r="T17" s="123" t="s">
        <v>78</v>
      </c>
      <c r="U17" s="123" t="s">
        <v>89</v>
      </c>
      <c r="V17" s="125">
        <f>IF(Table1[ [#This Row],[Wrong Mode] ]&gt; $AQ$5,1,0)</f>
        <v>0</v>
      </c>
      <c r="W17" s="125">
        <v>0</v>
      </c>
      <c r="X17" s="125">
        <v>0</v>
      </c>
      <c r="Y17" s="125">
        <v>0</v>
      </c>
      <c r="Z17" s="125">
        <v>0</v>
      </c>
      <c r="AA17" s="117">
        <f>MIN(Table1[[#This Row],[High Var ]],Table1[[#This Row],[High Stdev]])</f>
        <v>0</v>
      </c>
      <c r="AB17" s="117">
        <v>7.68743</v>
      </c>
      <c r="AC17" s="117">
        <v>0</v>
      </c>
      <c r="AD17" s="117">
        <v>0</v>
      </c>
      <c r="AE17" s="117">
        <v>0</v>
      </c>
      <c r="AF17" s="127">
        <v>0.1991812</v>
      </c>
      <c r="AG17" s="127">
        <v>0</v>
      </c>
      <c r="AH17" s="127">
        <v>0</v>
      </c>
      <c r="AI17" s="127">
        <v>20.373449999999998</v>
      </c>
      <c r="AJ17" s="129"/>
      <c r="AK17" s="129"/>
      <c r="AL17" s="129"/>
      <c r="AM17" s="129"/>
    </row>
    <row r="18" spans="1:39" s="2" customFormat="1" hidden="1" x14ac:dyDescent="0.2">
      <c r="A18" s="117" t="b">
        <v>1</v>
      </c>
      <c r="B18" s="119" t="b">
        <f>AND(Table1[Standard Deviation]=0,NOT(MID(Table1[Format Bit],1,1)="1"),NOT($T$13))</f>
        <v>0</v>
      </c>
      <c r="C18" s="119" t="b">
        <f>AND(Table1[Variability Index]=0,NOT(MID(Table1[Format Bit],3,1)="1"),NOT($T$13))</f>
        <v>0</v>
      </c>
      <c r="D18" s="119" t="b">
        <f>AND(Table1[Tuning Index]=0,NOT(MID(Table1[Format Bit],5,1)="1"),NOT($T$13))</f>
        <v>0</v>
      </c>
      <c r="E18" s="119" t="b">
        <f>AND(Table1[Oscillation Index]=0,NOT(MID(Table1[Format Bit],7,1)="1"),NOT($T$13))</f>
        <v>0</v>
      </c>
      <c r="F18" s="119" t="b">
        <f>AND(Table1[Valve DB]=0,NOT(MID(Table1[Format Bit],9,1)="1"),NOT($T$13))</f>
        <v>0</v>
      </c>
      <c r="G18" s="119" t="b">
        <f>AND(Table1[Valve Res]=0,NOT(MID(Table1[Format Bit],11,1)="1"),NOT($T$13))</f>
        <v>0</v>
      </c>
      <c r="H18" s="119" t="b">
        <f>AND(Table1[Wrong Mode]=0,NOT(MID(Table1[Format Bit],13,1)="1"),NOT($T$13))</f>
        <v>0</v>
      </c>
      <c r="I18" s="119" t="b">
        <f>AND(Table1[Output Limit]=0,NOT(MID(Table1[Format Bit],13,1)="1"),NOT($T$13))</f>
        <v>0</v>
      </c>
      <c r="J18" s="119" t="b">
        <f>AND(Table1[Uncertain Input]= 0, NOT(MID(Table1[Format Bit],13,1)="1"),NOT($T$13))</f>
        <v>0</v>
      </c>
      <c r="K18" s="119" t="b">
        <f>AND(Table1[Device Alerts]=0, NOT(MID(Table1[Format Bit],13,1)="1"),NOT($T$13))</f>
        <v>0</v>
      </c>
      <c r="L18" s="119" t="b">
        <f>AND(Table1[[High Var ]]=0,NOT(MID(Table1[Format Bit],13,1)="1"),NOT($T$13))</f>
        <v>0</v>
      </c>
      <c r="M18" s="119" t="b">
        <f>AND(Table1[High Stdev]=0,NOT(MID(Table1[Format Bit],13,1)="1"),NOT($T$13))</f>
        <v>0</v>
      </c>
      <c r="N18" s="119" t="b">
        <f>AND(Table1[Oscillation]=0,NOT(MID(Table1[Format Bit],13,1)="1"),NOT($T$13))</f>
        <v>0</v>
      </c>
      <c r="O18" s="119" t="b">
        <f>AND(Table1[% High Valve DB]=0,NOT(MID(Table1[Format Bit],13,1)="1"),NOT($T$13))</f>
        <v>0</v>
      </c>
      <c r="P18" s="119" t="b">
        <f>AND(Table1[% High Valve Res]=0,NOT(MID(Table1[Format Bit],13,1)="1"),NOT($T$13))</f>
        <v>0</v>
      </c>
      <c r="Q18" s="119" t="b">
        <f>AND(Table1[Improved Tuning]=0,NOT(MID(Table1[Format Bit],13,1)="1"),NOT($T$13))</f>
        <v>0</v>
      </c>
      <c r="R18" s="119" t="b">
        <f>AND(Table1[Oscillation]=0,NOT(MID(Table1[Format Bit],13,1)="1"),NOT($T$13))</f>
        <v>0</v>
      </c>
      <c r="S18" s="121" t="s">
        <v>75</v>
      </c>
      <c r="T18" s="123" t="s">
        <v>79</v>
      </c>
      <c r="U18" s="123" t="s">
        <v>90</v>
      </c>
      <c r="V18" s="125">
        <f>IF(Table1[ [#This Row],[Wrong Mode] ]&gt; $AQ$5,1,0)</f>
        <v>1</v>
      </c>
      <c r="W18" s="125">
        <v>100</v>
      </c>
      <c r="X18" s="125">
        <v>0</v>
      </c>
      <c r="Y18" s="125">
        <v>0</v>
      </c>
      <c r="Z18" s="125">
        <v>0</v>
      </c>
      <c r="AA18" s="117">
        <f>MIN(Table1[[#This Row],[High Var ]],Table1[[#This Row],[High Stdev]])</f>
        <v>0</v>
      </c>
      <c r="AB18" s="117">
        <v>0</v>
      </c>
      <c r="AC18" s="117">
        <v>0</v>
      </c>
      <c r="AD18" s="117">
        <v>0</v>
      </c>
      <c r="AE18" s="117">
        <v>0</v>
      </c>
      <c r="AF18" s="127">
        <v>9.5486570000000007E-2</v>
      </c>
      <c r="AG18" s="127">
        <v>0</v>
      </c>
      <c r="AH18" s="127">
        <v>0</v>
      </c>
      <c r="AI18" s="127">
        <v>15.8986959</v>
      </c>
      <c r="AJ18" s="129"/>
      <c r="AK18" s="129"/>
      <c r="AL18" s="129"/>
      <c r="AM18" s="129"/>
    </row>
    <row r="19" spans="1:39" hidden="1" x14ac:dyDescent="0.2">
      <c r="A19" s="118" t="b">
        <v>1</v>
      </c>
      <c r="B19" s="120" t="b">
        <f>AND(Table1[Standard Deviation]=0,NOT(MID(Table1[Format Bit],1,1)="1"),NOT($T$13))</f>
        <v>0</v>
      </c>
      <c r="C19" s="120" t="b">
        <f>AND(Table1[Variability Index]=0,NOT(MID(Table1[Format Bit],3,1)="1"),NOT($T$13))</f>
        <v>0</v>
      </c>
      <c r="D19" s="120" t="b">
        <f>AND(Table1[Tuning Index]=0,NOT(MID(Table1[Format Bit],5,1)="1"),NOT($T$13))</f>
        <v>0</v>
      </c>
      <c r="E19" s="120" t="b">
        <f>AND(Table1[Oscillation Index]=0,NOT(MID(Table1[Format Bit],7,1)="1"),NOT($T$13))</f>
        <v>0</v>
      </c>
      <c r="F19" s="120" t="b">
        <f>AND(Table1[Valve DB]=0,NOT(MID(Table1[Format Bit],9,1)="1"),NOT($T$13))</f>
        <v>0</v>
      </c>
      <c r="G19" s="120" t="b">
        <f>AND(Table1[Valve Res]=0,NOT(MID(Table1[Format Bit],11,1)="1"),NOT($T$13))</f>
        <v>0</v>
      </c>
      <c r="H19" s="120" t="b">
        <f>AND(Table1[Wrong Mode]=0,NOT(MID(Table1[Format Bit],13,1)="1"),NOT($T$13))</f>
        <v>0</v>
      </c>
      <c r="I19" s="120" t="b">
        <f>AND(Table1[Output Limit]=0,NOT(MID(Table1[Format Bit],13,1)="1"),NOT($T$13))</f>
        <v>0</v>
      </c>
      <c r="J19" s="120" t="b">
        <f>AND(Table1[Uncertain Input]= 0, NOT(MID(Table1[Format Bit],13,1)="1"),NOT($T$13))</f>
        <v>0</v>
      </c>
      <c r="K19" s="120" t="b">
        <f>AND(Table1[Device Alerts]=0, NOT(MID(Table1[Format Bit],13,1)="1"),NOT($T$13))</f>
        <v>0</v>
      </c>
      <c r="L19" s="120" t="b">
        <f>AND(Table1[[High Var ]]=0,NOT(MID(Table1[Format Bit],13,1)="1"),NOT($T$13))</f>
        <v>0</v>
      </c>
      <c r="M19" s="120" t="b">
        <f>AND(Table1[High Stdev]=0,NOT(MID(Table1[Format Bit],13,1)="1"),NOT($T$13))</f>
        <v>0</v>
      </c>
      <c r="N19" s="120" t="b">
        <f>AND(Table1[Oscillation]=0,NOT(MID(Table1[Format Bit],13,1)="1"),NOT($T$13))</f>
        <v>0</v>
      </c>
      <c r="O19" s="120" t="b">
        <f>AND(Table1[% High Valve DB]=0,NOT(MID(Table1[Format Bit],13,1)="1"),NOT($T$13))</f>
        <v>0</v>
      </c>
      <c r="P19" s="120" t="b">
        <f>AND(Table1[% High Valve Res]=0,NOT(MID(Table1[Format Bit],13,1)="1"),NOT($T$13))</f>
        <v>0</v>
      </c>
      <c r="Q19" s="120" t="b">
        <f>AND(Table1[Improved Tuning]=0,NOT(MID(Table1[Format Bit],13,1)="1"),NOT($T$13))</f>
        <v>0</v>
      </c>
      <c r="R19" s="120" t="b">
        <f>AND(Table1[Oscillation]=0,NOT(MID(Table1[Format Bit],13,1)="1"),NOT($T$13))</f>
        <v>0</v>
      </c>
      <c r="S19" s="122" t="s">
        <v>76</v>
      </c>
      <c r="T19" s="124" t="s">
        <v>80</v>
      </c>
      <c r="U19" s="124" t="s">
        <v>90</v>
      </c>
      <c r="V19" s="126">
        <f>IF(Table1[ [#This Row],[Wrong Mode] ]&gt; $AQ$5,1,0)</f>
        <v>1</v>
      </c>
      <c r="W19" s="126">
        <v>100</v>
      </c>
      <c r="X19" s="126">
        <v>100</v>
      </c>
      <c r="Y19" s="126">
        <v>100</v>
      </c>
      <c r="Z19" s="126">
        <v>0</v>
      </c>
      <c r="AA19" s="118">
        <f>MIN(Table1[[#This Row],[High Var ]],Table1[[#This Row],[High Stdev]])</f>
        <v>100</v>
      </c>
      <c r="AB19" s="118">
        <v>100</v>
      </c>
      <c r="AC19" s="118">
        <v>100</v>
      </c>
      <c r="AD19" s="118">
        <v>0</v>
      </c>
      <c r="AE19" s="118">
        <v>0</v>
      </c>
      <c r="AF19" s="128">
        <v>88.125</v>
      </c>
      <c r="AG19" s="128">
        <v>0</v>
      </c>
      <c r="AH19" s="128">
        <v>0</v>
      </c>
      <c r="AI19" s="128">
        <v>99.886650000000003</v>
      </c>
      <c r="AJ19" s="130"/>
      <c r="AK19" s="130"/>
      <c r="AL19" s="130"/>
      <c r="AM19" s="130"/>
    </row>
    <row r="20" spans="1:39" hidden="1" x14ac:dyDescent="0.2">
      <c r="A20" s="118" t="b">
        <v>1</v>
      </c>
      <c r="B20" s="120" t="b">
        <f>AND(Table1[Standard Deviation]=0,NOT(MID(Table1[Format Bit],1,1)="1"),NOT($T$13))</f>
        <v>0</v>
      </c>
      <c r="C20" s="120" t="b">
        <f>AND(Table1[Variability Index]=0,NOT(MID(Table1[Format Bit],3,1)="1"),NOT($T$13))</f>
        <v>0</v>
      </c>
      <c r="D20" s="120" t="b">
        <f>AND(Table1[Tuning Index]=0,NOT(MID(Table1[Format Bit],5,1)="1"),NOT($T$13))</f>
        <v>0</v>
      </c>
      <c r="E20" s="120" t="b">
        <f>AND(Table1[Oscillation Index]=0,NOT(MID(Table1[Format Bit],7,1)="1"),NOT($T$13))</f>
        <v>0</v>
      </c>
      <c r="F20" s="120" t="b">
        <f>AND(Table1[Valve DB]=0,NOT(MID(Table1[Format Bit],9,1)="1"),NOT($T$13))</f>
        <v>0</v>
      </c>
      <c r="G20" s="120" t="b">
        <f>AND(Table1[Valve Res]=0,NOT(MID(Table1[Format Bit],11,1)="1"),NOT($T$13))</f>
        <v>0</v>
      </c>
      <c r="H20" s="120" t="b">
        <f>AND(Table1[Wrong Mode]=0,NOT(MID(Table1[Format Bit],13,1)="1"),NOT($T$13))</f>
        <v>0</v>
      </c>
      <c r="I20" s="120" t="b">
        <f>AND(Table1[Output Limit]=0,NOT(MID(Table1[Format Bit],13,1)="1"),NOT($T$13))</f>
        <v>0</v>
      </c>
      <c r="J20" s="120" t="b">
        <f>AND(Table1[Uncertain Input]= 0, NOT(MID(Table1[Format Bit],13,1)="1"),NOT($T$13))</f>
        <v>0</v>
      </c>
      <c r="K20" s="120" t="b">
        <f>AND(Table1[Device Alerts]=0, NOT(MID(Table1[Format Bit],13,1)="1"),NOT($T$13))</f>
        <v>0</v>
      </c>
      <c r="L20" s="120" t="b">
        <f>AND(Table1[[High Var ]]=0,NOT(MID(Table1[Format Bit],13,1)="1"),NOT($T$13))</f>
        <v>0</v>
      </c>
      <c r="M20" s="120" t="b">
        <f>AND(Table1[High Stdev]=0,NOT(MID(Table1[Format Bit],13,1)="1"),NOT($T$13))</f>
        <v>0</v>
      </c>
      <c r="N20" s="120" t="b">
        <f>AND(Table1[Oscillation]=0,NOT(MID(Table1[Format Bit],13,1)="1"),NOT($T$13))</f>
        <v>0</v>
      </c>
      <c r="O20" s="120" t="b">
        <f>AND(Table1[% High Valve DB]=0,NOT(MID(Table1[Format Bit],13,1)="1"),NOT($T$13))</f>
        <v>0</v>
      </c>
      <c r="P20" s="120" t="b">
        <f>AND(Table1[% High Valve Res]=0,NOT(MID(Table1[Format Bit],13,1)="1"),NOT($T$13))</f>
        <v>0</v>
      </c>
      <c r="Q20" s="120" t="b">
        <f>AND(Table1[Improved Tuning]=0,NOT(MID(Table1[Format Bit],13,1)="1"),NOT($T$13))</f>
        <v>0</v>
      </c>
      <c r="R20" s="120" t="b">
        <f>AND(Table1[Oscillation]=0,NOT(MID(Table1[Format Bit],13,1)="1"),NOT($T$13))</f>
        <v>0</v>
      </c>
      <c r="S20" s="122" t="s">
        <v>75</v>
      </c>
      <c r="T20" s="124" t="s">
        <v>81</v>
      </c>
      <c r="U20" s="124" t="s">
        <v>91</v>
      </c>
      <c r="V20" s="126">
        <f>IF(Table1[ [#This Row],[Wrong Mode] ]&gt; $AQ$5,1,0)</f>
        <v>1</v>
      </c>
      <c r="W20" s="126">
        <v>100</v>
      </c>
      <c r="X20" s="126">
        <v>0</v>
      </c>
      <c r="Y20" s="126">
        <v>0</v>
      </c>
      <c r="Z20" s="126">
        <v>0</v>
      </c>
      <c r="AA20" s="118">
        <f>MIN(Table1[[#This Row],[High Var ]],Table1[[#This Row],[High Stdev]])</f>
        <v>0</v>
      </c>
      <c r="AB20" s="118">
        <v>0</v>
      </c>
      <c r="AC20" s="118">
        <v>0</v>
      </c>
      <c r="AD20" s="118">
        <v>0</v>
      </c>
      <c r="AE20" s="118">
        <v>0</v>
      </c>
      <c r="AF20" s="128">
        <v>6.3892580000000004E-2</v>
      </c>
      <c r="AG20" s="128">
        <v>0</v>
      </c>
      <c r="AH20" s="128">
        <v>0</v>
      </c>
      <c r="AI20" s="128">
        <v>13.9068851</v>
      </c>
      <c r="AJ20" s="130"/>
      <c r="AK20" s="130"/>
      <c r="AL20" s="130"/>
      <c r="AM20" s="130"/>
    </row>
    <row r="21" spans="1:39" hidden="1" x14ac:dyDescent="0.2">
      <c r="A21" s="118" t="b">
        <v>1</v>
      </c>
      <c r="B21" s="120" t="b">
        <f>AND(Table1[Standard Deviation]=0,NOT(MID(Table1[Format Bit],1,1)="1"),NOT($T$13))</f>
        <v>0</v>
      </c>
      <c r="C21" s="120" t="b">
        <f>AND(Table1[Variability Index]=0,NOT(MID(Table1[Format Bit],3,1)="1"),NOT($T$13))</f>
        <v>0</v>
      </c>
      <c r="D21" s="120" t="b">
        <f>AND(Table1[Tuning Index]=0,NOT(MID(Table1[Format Bit],5,1)="1"),NOT($T$13))</f>
        <v>0</v>
      </c>
      <c r="E21" s="120" t="b">
        <f>AND(Table1[Oscillation Index]=0,NOT(MID(Table1[Format Bit],7,1)="1"),NOT($T$13))</f>
        <v>0</v>
      </c>
      <c r="F21" s="120" t="b">
        <f>AND(Table1[Valve DB]=0,NOT(MID(Table1[Format Bit],9,1)="1"),NOT($T$13))</f>
        <v>0</v>
      </c>
      <c r="G21" s="120" t="b">
        <f>AND(Table1[Valve Res]=0,NOT(MID(Table1[Format Bit],11,1)="1"),NOT($T$13))</f>
        <v>0</v>
      </c>
      <c r="H21" s="120" t="b">
        <f>AND(Table1[Wrong Mode]=0,NOT(MID(Table1[Format Bit],13,1)="1"),NOT($T$13))</f>
        <v>0</v>
      </c>
      <c r="I21" s="120" t="b">
        <f>AND(Table1[Output Limit]=0,NOT(MID(Table1[Format Bit],13,1)="1"),NOT($T$13))</f>
        <v>0</v>
      </c>
      <c r="J21" s="120" t="b">
        <f>AND(Table1[Uncertain Input]= 0, NOT(MID(Table1[Format Bit],13,1)="1"),NOT($T$13))</f>
        <v>0</v>
      </c>
      <c r="K21" s="120" t="b">
        <f>AND(Table1[Device Alerts]=0, NOT(MID(Table1[Format Bit],13,1)="1"),NOT($T$13))</f>
        <v>0</v>
      </c>
      <c r="L21" s="120" t="b">
        <f>AND(Table1[[High Var ]]=0,NOT(MID(Table1[Format Bit],13,1)="1"),NOT($T$13))</f>
        <v>0</v>
      </c>
      <c r="M21" s="120" t="b">
        <f>AND(Table1[High Stdev]=0,NOT(MID(Table1[Format Bit],13,1)="1"),NOT($T$13))</f>
        <v>0</v>
      </c>
      <c r="N21" s="120" t="b">
        <f>AND(Table1[Oscillation]=0,NOT(MID(Table1[Format Bit],13,1)="1"),NOT($T$13))</f>
        <v>0</v>
      </c>
      <c r="O21" s="120" t="b">
        <f>AND(Table1[% High Valve DB]=0,NOT(MID(Table1[Format Bit],13,1)="1"),NOT($T$13))</f>
        <v>0</v>
      </c>
      <c r="P21" s="120" t="b">
        <f>AND(Table1[% High Valve Res]=0,NOT(MID(Table1[Format Bit],13,1)="1"),NOT($T$13))</f>
        <v>0</v>
      </c>
      <c r="Q21" s="120" t="b">
        <f>AND(Table1[Improved Tuning]=0,NOT(MID(Table1[Format Bit],13,1)="1"),NOT($T$13))</f>
        <v>0</v>
      </c>
      <c r="R21" s="120" t="b">
        <f>AND(Table1[Oscillation]=0,NOT(MID(Table1[Format Bit],13,1)="1"),NOT($T$13))</f>
        <v>0</v>
      </c>
      <c r="S21" s="122" t="s">
        <v>75</v>
      </c>
      <c r="T21" s="124" t="s">
        <v>82</v>
      </c>
      <c r="U21" s="124" t="s">
        <v>92</v>
      </c>
      <c r="V21" s="126">
        <f>IF(Table1[ [#This Row],[Wrong Mode] ]&gt; $AQ$5,1,0)</f>
        <v>1</v>
      </c>
      <c r="W21" s="126">
        <v>100</v>
      </c>
      <c r="X21" s="126">
        <v>0</v>
      </c>
      <c r="Y21" s="126">
        <v>0</v>
      </c>
      <c r="Z21" s="126">
        <v>0</v>
      </c>
      <c r="AA21" s="118">
        <f>MIN(Table1[[#This Row],[High Var ]],Table1[[#This Row],[High Stdev]])</f>
        <v>0</v>
      </c>
      <c r="AB21" s="118">
        <v>0</v>
      </c>
      <c r="AC21" s="118">
        <v>0</v>
      </c>
      <c r="AD21" s="118">
        <v>0</v>
      </c>
      <c r="AE21" s="118">
        <v>0</v>
      </c>
      <c r="AF21" s="128">
        <v>1.92529652E-2</v>
      </c>
      <c r="AG21" s="128">
        <v>0</v>
      </c>
      <c r="AH21" s="128">
        <v>0</v>
      </c>
      <c r="AI21" s="128">
        <v>6.1668000000000003</v>
      </c>
      <c r="AJ21" s="130"/>
      <c r="AK21" s="130"/>
      <c r="AL21" s="130"/>
      <c r="AM21" s="130"/>
    </row>
    <row r="22" spans="1:39" hidden="1" x14ac:dyDescent="0.2">
      <c r="A22" s="118" t="b">
        <v>1</v>
      </c>
      <c r="B22" s="120" t="b">
        <f>AND(Table1[Standard Deviation]=0,NOT(MID(Table1[Format Bit],1,1)="1"),NOT($T$13))</f>
        <v>0</v>
      </c>
      <c r="C22" s="120" t="b">
        <f>AND(Table1[Variability Index]=0,NOT(MID(Table1[Format Bit],3,1)="1"),NOT($T$13))</f>
        <v>0</v>
      </c>
      <c r="D22" s="120" t="b">
        <f>AND(Table1[Tuning Index]=0,NOT(MID(Table1[Format Bit],5,1)="1"),NOT($T$13))</f>
        <v>0</v>
      </c>
      <c r="E22" s="120" t="b">
        <f>AND(Table1[Oscillation Index]=0,NOT(MID(Table1[Format Bit],7,1)="1"),NOT($T$13))</f>
        <v>0</v>
      </c>
      <c r="F22" s="120" t="b">
        <f>AND(Table1[Valve DB]=0,NOT(MID(Table1[Format Bit],9,1)="1"),NOT($T$13))</f>
        <v>0</v>
      </c>
      <c r="G22" s="120" t="b">
        <f>AND(Table1[Valve Res]=0,NOT(MID(Table1[Format Bit],11,1)="1"),NOT($T$13))</f>
        <v>0</v>
      </c>
      <c r="H22" s="120" t="b">
        <f>AND(Table1[Wrong Mode]=0,NOT(MID(Table1[Format Bit],13,1)="1"),NOT($T$13))</f>
        <v>0</v>
      </c>
      <c r="I22" s="120" t="b">
        <f>AND(Table1[Output Limit]=0,NOT(MID(Table1[Format Bit],13,1)="1"),NOT($T$13))</f>
        <v>0</v>
      </c>
      <c r="J22" s="120" t="b">
        <f>AND(Table1[Uncertain Input]= 0, NOT(MID(Table1[Format Bit],13,1)="1"),NOT($T$13))</f>
        <v>0</v>
      </c>
      <c r="K22" s="120" t="b">
        <f>AND(Table1[Device Alerts]=0, NOT(MID(Table1[Format Bit],13,1)="1"),NOT($T$13))</f>
        <v>0</v>
      </c>
      <c r="L22" s="120" t="b">
        <f>AND(Table1[[High Var ]]=0,NOT(MID(Table1[Format Bit],13,1)="1"),NOT($T$13))</f>
        <v>0</v>
      </c>
      <c r="M22" s="120" t="b">
        <f>AND(Table1[High Stdev]=0,NOT(MID(Table1[Format Bit],13,1)="1"),NOT($T$13))</f>
        <v>0</v>
      </c>
      <c r="N22" s="120" t="b">
        <f>AND(Table1[Oscillation]=0,NOT(MID(Table1[Format Bit],13,1)="1"),NOT($T$13))</f>
        <v>0</v>
      </c>
      <c r="O22" s="120" t="b">
        <f>AND(Table1[% High Valve DB]=0,NOT(MID(Table1[Format Bit],13,1)="1"),NOT($T$13))</f>
        <v>0</v>
      </c>
      <c r="P22" s="120" t="b">
        <f>AND(Table1[% High Valve Res]=0,NOT(MID(Table1[Format Bit],13,1)="1"),NOT($T$13))</f>
        <v>0</v>
      </c>
      <c r="Q22" s="120" t="b">
        <f>AND(Table1[Improved Tuning]=0,NOT(MID(Table1[Format Bit],13,1)="1"),NOT($T$13))</f>
        <v>0</v>
      </c>
      <c r="R22" s="120" t="b">
        <f>AND(Table1[Oscillation]=0,NOT(MID(Table1[Format Bit],13,1)="1"),NOT($T$13))</f>
        <v>0</v>
      </c>
      <c r="S22" s="122" t="s">
        <v>75</v>
      </c>
      <c r="T22" s="124" t="s">
        <v>83</v>
      </c>
      <c r="U22" s="124" t="s">
        <v>93</v>
      </c>
      <c r="V22" s="126">
        <f>IF(Table1[ [#This Row],[Wrong Mode] ]&gt; $AQ$5,1,0)</f>
        <v>0</v>
      </c>
      <c r="W22" s="126">
        <v>0</v>
      </c>
      <c r="X22" s="126">
        <v>100</v>
      </c>
      <c r="Y22" s="126">
        <v>0</v>
      </c>
      <c r="Z22" s="126">
        <v>0</v>
      </c>
      <c r="AA22" s="118">
        <f>MIN(Table1[[#This Row],[High Var ]],Table1[[#This Row],[High Stdev]])</f>
        <v>0</v>
      </c>
      <c r="AB22" s="118">
        <v>0</v>
      </c>
      <c r="AC22" s="118">
        <v>0</v>
      </c>
      <c r="AD22" s="118">
        <v>0</v>
      </c>
      <c r="AE22" s="118">
        <v>0</v>
      </c>
      <c r="AF22" s="128">
        <v>0.14310593899999999</v>
      </c>
      <c r="AG22" s="128">
        <v>0</v>
      </c>
      <c r="AH22" s="128">
        <v>0</v>
      </c>
      <c r="AI22" s="128">
        <v>18.814168899999999</v>
      </c>
      <c r="AJ22" s="130"/>
      <c r="AK22" s="130"/>
      <c r="AL22" s="130"/>
      <c r="AM22" s="130"/>
    </row>
    <row r="23" spans="1:39" hidden="1" x14ac:dyDescent="0.2">
      <c r="A23" s="118" t="b">
        <v>1</v>
      </c>
      <c r="B23" s="120" t="b">
        <f>AND(Table1[Standard Deviation]=0,NOT(MID(Table1[Format Bit],1,1)="1"),NOT($T$13))</f>
        <v>0</v>
      </c>
      <c r="C23" s="120" t="b">
        <f>AND(Table1[Variability Index]=0,NOT(MID(Table1[Format Bit],3,1)="1"),NOT($T$13))</f>
        <v>0</v>
      </c>
      <c r="D23" s="120" t="b">
        <f>AND(Table1[Tuning Index]=0,NOT(MID(Table1[Format Bit],5,1)="1"),NOT($T$13))</f>
        <v>0</v>
      </c>
      <c r="E23" s="120" t="b">
        <f>AND(Table1[Oscillation Index]=0,NOT(MID(Table1[Format Bit],7,1)="1"),NOT($T$13))</f>
        <v>0</v>
      </c>
      <c r="F23" s="120" t="b">
        <f>AND(Table1[Valve DB]=0,NOT(MID(Table1[Format Bit],9,1)="1"),NOT($T$13))</f>
        <v>0</v>
      </c>
      <c r="G23" s="120" t="b">
        <f>AND(Table1[Valve Res]=0,NOT(MID(Table1[Format Bit],11,1)="1"),NOT($T$13))</f>
        <v>0</v>
      </c>
      <c r="H23" s="120" t="b">
        <f>AND(Table1[Wrong Mode]=0,NOT(MID(Table1[Format Bit],13,1)="1"),NOT($T$13))</f>
        <v>0</v>
      </c>
      <c r="I23" s="120" t="b">
        <f>AND(Table1[Output Limit]=0,NOT(MID(Table1[Format Bit],13,1)="1"),NOT($T$13))</f>
        <v>0</v>
      </c>
      <c r="J23" s="120" t="b">
        <f>AND(Table1[Uncertain Input]= 0, NOT(MID(Table1[Format Bit],13,1)="1"),NOT($T$13))</f>
        <v>0</v>
      </c>
      <c r="K23" s="120" t="b">
        <f>AND(Table1[Device Alerts]=0, NOT(MID(Table1[Format Bit],13,1)="1"),NOT($T$13))</f>
        <v>0</v>
      </c>
      <c r="L23" s="120" t="b">
        <f>AND(Table1[[High Var ]]=0,NOT(MID(Table1[Format Bit],13,1)="1"),NOT($T$13))</f>
        <v>0</v>
      </c>
      <c r="M23" s="120" t="b">
        <f>AND(Table1[High Stdev]=0,NOT(MID(Table1[Format Bit],13,1)="1"),NOT($T$13))</f>
        <v>0</v>
      </c>
      <c r="N23" s="120" t="b">
        <f>AND(Table1[Oscillation]=0,NOT(MID(Table1[Format Bit],13,1)="1"),NOT($T$13))</f>
        <v>0</v>
      </c>
      <c r="O23" s="120" t="b">
        <f>AND(Table1[% High Valve DB]=0,NOT(MID(Table1[Format Bit],13,1)="1"),NOT($T$13))</f>
        <v>0</v>
      </c>
      <c r="P23" s="120" t="b">
        <f>AND(Table1[% High Valve Res]=0,NOT(MID(Table1[Format Bit],13,1)="1"),NOT($T$13))</f>
        <v>0</v>
      </c>
      <c r="Q23" s="120" t="b">
        <f>AND(Table1[Improved Tuning]=0,NOT(MID(Table1[Format Bit],13,1)="1"),NOT($T$13))</f>
        <v>0</v>
      </c>
      <c r="R23" s="120" t="b">
        <f>AND(Table1[Oscillation]=0,NOT(MID(Table1[Format Bit],13,1)="1"),NOT($T$13))</f>
        <v>0</v>
      </c>
      <c r="S23" s="122" t="s">
        <v>75</v>
      </c>
      <c r="T23" s="124" t="s">
        <v>84</v>
      </c>
      <c r="U23" s="124" t="s">
        <v>94</v>
      </c>
      <c r="V23" s="126">
        <f>IF(Table1[ [#This Row],[Wrong Mode] ]&gt; $AQ$5,1,0)</f>
        <v>1</v>
      </c>
      <c r="W23" s="126">
        <v>100</v>
      </c>
      <c r="X23" s="126">
        <v>0</v>
      </c>
      <c r="Y23" s="126">
        <v>0</v>
      </c>
      <c r="Z23" s="126">
        <v>0</v>
      </c>
      <c r="AA23" s="118">
        <f>MIN(Table1[[#This Row],[High Var ]],Table1[[#This Row],[High Stdev]])</f>
        <v>0</v>
      </c>
      <c r="AB23" s="118">
        <v>0</v>
      </c>
      <c r="AC23" s="118">
        <v>0</v>
      </c>
      <c r="AD23" s="118">
        <v>0</v>
      </c>
      <c r="AE23" s="118">
        <v>0</v>
      </c>
      <c r="AF23" s="128">
        <v>5.0154280000000002E-2</v>
      </c>
      <c r="AG23" s="128">
        <v>0</v>
      </c>
      <c r="AH23" s="128">
        <v>0</v>
      </c>
      <c r="AI23" s="128">
        <v>8.8398430000000001</v>
      </c>
      <c r="AJ23" s="130"/>
      <c r="AK23" s="130"/>
      <c r="AL23" s="130"/>
      <c r="AM23" s="130"/>
    </row>
    <row r="24" spans="1:39" hidden="1" x14ac:dyDescent="0.2">
      <c r="A24" s="118" t="b">
        <v>1</v>
      </c>
      <c r="B24" s="120" t="b">
        <f>AND(Table1[Standard Deviation]=0,NOT(MID(Table1[Format Bit],1,1)="1"),NOT($T$13))</f>
        <v>0</v>
      </c>
      <c r="C24" s="120" t="b">
        <f>AND(Table1[Variability Index]=0,NOT(MID(Table1[Format Bit],3,1)="1"),NOT($T$13))</f>
        <v>0</v>
      </c>
      <c r="D24" s="120" t="b">
        <f>AND(Table1[Tuning Index]=0,NOT(MID(Table1[Format Bit],5,1)="1"),NOT($T$13))</f>
        <v>0</v>
      </c>
      <c r="E24" s="120" t="b">
        <f>AND(Table1[Oscillation Index]=0,NOT(MID(Table1[Format Bit],7,1)="1"),NOT($T$13))</f>
        <v>0</v>
      </c>
      <c r="F24" s="120" t="b">
        <f>AND(Table1[Valve DB]=0,NOT(MID(Table1[Format Bit],9,1)="1"),NOT($T$13))</f>
        <v>0</v>
      </c>
      <c r="G24" s="120" t="b">
        <f>AND(Table1[Valve Res]=0,NOT(MID(Table1[Format Bit],11,1)="1"),NOT($T$13))</f>
        <v>0</v>
      </c>
      <c r="H24" s="120" t="b">
        <f>AND(Table1[Wrong Mode]=0,NOT(MID(Table1[Format Bit],13,1)="1"),NOT($T$13))</f>
        <v>0</v>
      </c>
      <c r="I24" s="120" t="b">
        <f>AND(Table1[Output Limit]=0,NOT(MID(Table1[Format Bit],13,1)="1"),NOT($T$13))</f>
        <v>0</v>
      </c>
      <c r="J24" s="120" t="b">
        <f>AND(Table1[Uncertain Input]= 0, NOT(MID(Table1[Format Bit],13,1)="1"),NOT($T$13))</f>
        <v>0</v>
      </c>
      <c r="K24" s="120" t="b">
        <f>AND(Table1[Device Alerts]=0, NOT(MID(Table1[Format Bit],13,1)="1"),NOT($T$13))</f>
        <v>0</v>
      </c>
      <c r="L24" s="120" t="b">
        <f>AND(Table1[[High Var ]]=0,NOT(MID(Table1[Format Bit],13,1)="1"),NOT($T$13))</f>
        <v>0</v>
      </c>
      <c r="M24" s="120" t="b">
        <f>AND(Table1[High Stdev]=0,NOT(MID(Table1[Format Bit],13,1)="1"),NOT($T$13))</f>
        <v>0</v>
      </c>
      <c r="N24" s="120" t="b">
        <f>AND(Table1[Oscillation]=0,NOT(MID(Table1[Format Bit],13,1)="1"),NOT($T$13))</f>
        <v>0</v>
      </c>
      <c r="O24" s="120" t="b">
        <f>AND(Table1[% High Valve DB]=0,NOT(MID(Table1[Format Bit],13,1)="1"),NOT($T$13))</f>
        <v>0</v>
      </c>
      <c r="P24" s="120" t="b">
        <f>AND(Table1[% High Valve Res]=0,NOT(MID(Table1[Format Bit],13,1)="1"),NOT($T$13))</f>
        <v>0</v>
      </c>
      <c r="Q24" s="120" t="b">
        <f>AND(Table1[Improved Tuning]=0,NOT(MID(Table1[Format Bit],13,1)="1"),NOT($T$13))</f>
        <v>0</v>
      </c>
      <c r="R24" s="120" t="b">
        <f>AND(Table1[Oscillation]=0,NOT(MID(Table1[Format Bit],13,1)="1"),NOT($T$13))</f>
        <v>0</v>
      </c>
      <c r="S24" s="122" t="s">
        <v>75</v>
      </c>
      <c r="T24" s="124" t="s">
        <v>85</v>
      </c>
      <c r="U24" s="124" t="s">
        <v>95</v>
      </c>
      <c r="V24" s="126">
        <f>IF(Table1[ [#This Row],[Wrong Mode] ]&gt; $AQ$5,1,0)</f>
        <v>0</v>
      </c>
      <c r="W24" s="126">
        <v>0</v>
      </c>
      <c r="X24" s="126">
        <v>0</v>
      </c>
      <c r="Y24" s="126">
        <v>0</v>
      </c>
      <c r="Z24" s="126">
        <v>0</v>
      </c>
      <c r="AA24" s="118">
        <f>MIN(Table1[[#This Row],[High Var ]],Table1[[#This Row],[High Stdev]])</f>
        <v>0</v>
      </c>
      <c r="AB24" s="118">
        <v>100</v>
      </c>
      <c r="AC24" s="118">
        <v>0</v>
      </c>
      <c r="AD24" s="118">
        <v>0</v>
      </c>
      <c r="AE24" s="118">
        <v>0</v>
      </c>
      <c r="AF24" s="128">
        <v>8.3831329999999996E-2</v>
      </c>
      <c r="AG24" s="128">
        <v>0</v>
      </c>
      <c r="AH24" s="128">
        <v>0</v>
      </c>
      <c r="AI24" s="128">
        <v>36.984802199999997</v>
      </c>
      <c r="AJ24" s="130"/>
      <c r="AK24" s="130"/>
      <c r="AL24" s="130"/>
      <c r="AM24" s="130"/>
    </row>
    <row r="25" spans="1:39" hidden="1" x14ac:dyDescent="0.2">
      <c r="A25" s="118" t="b">
        <v>1</v>
      </c>
      <c r="B25" s="120" t="b">
        <f>AND(Table1[Standard Deviation]=0,NOT(MID(Table1[Format Bit],1,1)="1"),NOT($T$13))</f>
        <v>0</v>
      </c>
      <c r="C25" s="120" t="b">
        <f>AND(Table1[Variability Index]=0,NOT(MID(Table1[Format Bit],3,1)="1"),NOT($T$13))</f>
        <v>0</v>
      </c>
      <c r="D25" s="120" t="b">
        <f>AND(Table1[Tuning Index]=0,NOT(MID(Table1[Format Bit],5,1)="1"),NOT($T$13))</f>
        <v>0</v>
      </c>
      <c r="E25" s="120" t="b">
        <f>AND(Table1[Oscillation Index]=0,NOT(MID(Table1[Format Bit],7,1)="1"),NOT($T$13))</f>
        <v>0</v>
      </c>
      <c r="F25" s="120" t="b">
        <f>AND(Table1[Valve DB]=0,NOT(MID(Table1[Format Bit],9,1)="1"),NOT($T$13))</f>
        <v>0</v>
      </c>
      <c r="G25" s="120" t="b">
        <f>AND(Table1[Valve Res]=0,NOT(MID(Table1[Format Bit],11,1)="1"),NOT($T$13))</f>
        <v>0</v>
      </c>
      <c r="H25" s="120" t="b">
        <f>AND(Table1[Wrong Mode]=0,NOT(MID(Table1[Format Bit],13,1)="1"),NOT($T$13))</f>
        <v>0</v>
      </c>
      <c r="I25" s="120" t="b">
        <f>AND(Table1[Output Limit]=0,NOT(MID(Table1[Format Bit],13,1)="1"),NOT($T$13))</f>
        <v>0</v>
      </c>
      <c r="J25" s="120" t="b">
        <f>AND(Table1[Uncertain Input]= 0, NOT(MID(Table1[Format Bit],13,1)="1"),NOT($T$13))</f>
        <v>0</v>
      </c>
      <c r="K25" s="120" t="b">
        <f>AND(Table1[Device Alerts]=0, NOT(MID(Table1[Format Bit],13,1)="1"),NOT($T$13))</f>
        <v>0</v>
      </c>
      <c r="L25" s="120" t="b">
        <f>AND(Table1[[High Var ]]=0,NOT(MID(Table1[Format Bit],13,1)="1"),NOT($T$13))</f>
        <v>0</v>
      </c>
      <c r="M25" s="120" t="b">
        <f>AND(Table1[High Stdev]=0,NOT(MID(Table1[Format Bit],13,1)="1"),NOT($T$13))</f>
        <v>0</v>
      </c>
      <c r="N25" s="120" t="b">
        <f>AND(Table1[Oscillation]=0,NOT(MID(Table1[Format Bit],13,1)="1"),NOT($T$13))</f>
        <v>0</v>
      </c>
      <c r="O25" s="120" t="b">
        <f>AND(Table1[% High Valve DB]=0,NOT(MID(Table1[Format Bit],13,1)="1"),NOT($T$13))</f>
        <v>0</v>
      </c>
      <c r="P25" s="120" t="b">
        <f>AND(Table1[% High Valve Res]=0,NOT(MID(Table1[Format Bit],13,1)="1"),NOT($T$13))</f>
        <v>0</v>
      </c>
      <c r="Q25" s="120" t="b">
        <f>AND(Table1[Improved Tuning]=0,NOT(MID(Table1[Format Bit],13,1)="1"),NOT($T$13))</f>
        <v>0</v>
      </c>
      <c r="R25" s="120" t="b">
        <f>AND(Table1[Oscillation]=0,NOT(MID(Table1[Format Bit],13,1)="1"),NOT($T$13))</f>
        <v>0</v>
      </c>
      <c r="S25" s="122" t="s">
        <v>75</v>
      </c>
      <c r="T25" s="124" t="s">
        <v>86</v>
      </c>
      <c r="U25" s="124" t="s">
        <v>96</v>
      </c>
      <c r="V25" s="126">
        <f>IF(Table1[ [#This Row],[Wrong Mode] ]&gt; $AQ$5,1,0)</f>
        <v>0</v>
      </c>
      <c r="W25" s="126">
        <v>0</v>
      </c>
      <c r="X25" s="126">
        <v>0</v>
      </c>
      <c r="Y25" s="126">
        <v>0</v>
      </c>
      <c r="Z25" s="126">
        <v>0</v>
      </c>
      <c r="AA25" s="118">
        <f>MIN(Table1[[#This Row],[High Var ]],Table1[[#This Row],[High Stdev]])</f>
        <v>0</v>
      </c>
      <c r="AB25" s="118">
        <v>100</v>
      </c>
      <c r="AC25" s="118">
        <v>0</v>
      </c>
      <c r="AD25" s="118">
        <v>0</v>
      </c>
      <c r="AE25" s="118">
        <v>0</v>
      </c>
      <c r="AF25" s="128">
        <v>8.2247139999999996E-2</v>
      </c>
      <c r="AG25" s="128">
        <v>0</v>
      </c>
      <c r="AH25" s="128">
        <v>0</v>
      </c>
      <c r="AI25" s="128">
        <v>34.325569999999999</v>
      </c>
      <c r="AJ25" s="130"/>
      <c r="AK25" s="130"/>
      <c r="AL25" s="130"/>
      <c r="AM25" s="130"/>
    </row>
    <row r="26" spans="1:39" hidden="1" x14ac:dyDescent="0.2">
      <c r="A26" s="118" t="b">
        <v>1</v>
      </c>
      <c r="B26" s="120" t="b">
        <f>AND(Table1[Standard Deviation]=0,NOT(MID(Table1[Format Bit],1,1)="1"),NOT($T$13))</f>
        <v>0</v>
      </c>
      <c r="C26" s="120" t="b">
        <f>AND(Table1[Variability Index]=0,NOT(MID(Table1[Format Bit],3,1)="1"),NOT($T$13))</f>
        <v>0</v>
      </c>
      <c r="D26" s="120" t="b">
        <f>AND(Table1[Tuning Index]=0,NOT(MID(Table1[Format Bit],5,1)="1"),NOT($T$13))</f>
        <v>0</v>
      </c>
      <c r="E26" s="120" t="b">
        <f>AND(Table1[Oscillation Index]=0,NOT(MID(Table1[Format Bit],7,1)="1"),NOT($T$13))</f>
        <v>0</v>
      </c>
      <c r="F26" s="120" t="b">
        <f>AND(Table1[Valve DB]=0,NOT(MID(Table1[Format Bit],9,1)="1"),NOT($T$13))</f>
        <v>0</v>
      </c>
      <c r="G26" s="120" t="b">
        <f>AND(Table1[Valve Res]=0,NOT(MID(Table1[Format Bit],11,1)="1"),NOT($T$13))</f>
        <v>0</v>
      </c>
      <c r="H26" s="120" t="b">
        <f>AND(Table1[Wrong Mode]=0,NOT(MID(Table1[Format Bit],13,1)="1"),NOT($T$13))</f>
        <v>0</v>
      </c>
      <c r="I26" s="120" t="b">
        <f>AND(Table1[Output Limit]=0,NOT(MID(Table1[Format Bit],13,1)="1"),NOT($T$13))</f>
        <v>0</v>
      </c>
      <c r="J26" s="120" t="b">
        <f>AND(Table1[Uncertain Input]= 0, NOT(MID(Table1[Format Bit],13,1)="1"),NOT($T$13))</f>
        <v>0</v>
      </c>
      <c r="K26" s="120" t="b">
        <f>AND(Table1[Device Alerts]=0, NOT(MID(Table1[Format Bit],13,1)="1"),NOT($T$13))</f>
        <v>0</v>
      </c>
      <c r="L26" s="120" t="b">
        <f>AND(Table1[[High Var ]]=0,NOT(MID(Table1[Format Bit],13,1)="1"),NOT($T$13))</f>
        <v>0</v>
      </c>
      <c r="M26" s="120" t="b">
        <f>AND(Table1[High Stdev]=0,NOT(MID(Table1[Format Bit],13,1)="1"),NOT($T$13))</f>
        <v>0</v>
      </c>
      <c r="N26" s="120" t="b">
        <f>AND(Table1[Oscillation]=0,NOT(MID(Table1[Format Bit],13,1)="1"),NOT($T$13))</f>
        <v>0</v>
      </c>
      <c r="O26" s="120" t="b">
        <f>AND(Table1[% High Valve DB]=0,NOT(MID(Table1[Format Bit],13,1)="1"),NOT($T$13))</f>
        <v>0</v>
      </c>
      <c r="P26" s="120" t="b">
        <f>AND(Table1[% High Valve Res]=0,NOT(MID(Table1[Format Bit],13,1)="1"),NOT($T$13))</f>
        <v>0</v>
      </c>
      <c r="Q26" s="120" t="b">
        <f>AND(Table1[Improved Tuning]=0,NOT(MID(Table1[Format Bit],13,1)="1"),NOT($T$13))</f>
        <v>0</v>
      </c>
      <c r="R26" s="120" t="b">
        <f>AND(Table1[Oscillation]=0,NOT(MID(Table1[Format Bit],13,1)="1"),NOT($T$13))</f>
        <v>0</v>
      </c>
      <c r="S26" s="122" t="s">
        <v>75</v>
      </c>
      <c r="T26" s="124" t="s">
        <v>87</v>
      </c>
      <c r="U26" s="124" t="s">
        <v>97</v>
      </c>
      <c r="V26" s="126">
        <f>IF(Table1[ [#This Row],[Wrong Mode] ]&gt; $AQ$5,1,0)</f>
        <v>1</v>
      </c>
      <c r="W26" s="126">
        <v>100</v>
      </c>
      <c r="X26" s="126">
        <v>0</v>
      </c>
      <c r="Y26" s="126">
        <v>0</v>
      </c>
      <c r="Z26" s="126">
        <v>0</v>
      </c>
      <c r="AA26" s="118">
        <f>MIN(Table1[[#This Row],[High Var ]],Table1[[#This Row],[High Stdev]])</f>
        <v>0</v>
      </c>
      <c r="AB26" s="118">
        <v>0</v>
      </c>
      <c r="AC26" s="118">
        <v>0</v>
      </c>
      <c r="AD26" s="118">
        <v>0</v>
      </c>
      <c r="AE26" s="118">
        <v>0</v>
      </c>
      <c r="AF26" s="128">
        <v>0.18788345200000001</v>
      </c>
      <c r="AG26" s="128">
        <v>0</v>
      </c>
      <c r="AH26" s="128">
        <v>0</v>
      </c>
      <c r="AI26" s="128">
        <v>20.105955099999999</v>
      </c>
      <c r="AJ26" s="130"/>
      <c r="AK26" s="130"/>
      <c r="AL26" s="130"/>
      <c r="AM26" s="130"/>
    </row>
  </sheetData>
  <dataConsolidate/>
  <mergeCells count="15">
    <mergeCell ref="A13:S13"/>
    <mergeCell ref="T12:U12"/>
    <mergeCell ref="T8:U8"/>
    <mergeCell ref="T2:AL2"/>
    <mergeCell ref="T14:U14"/>
    <mergeCell ref="AI13:AL13"/>
    <mergeCell ref="AE13:AH13"/>
    <mergeCell ref="V13:AD13"/>
    <mergeCell ref="AO10:AP10"/>
    <mergeCell ref="AO11:AP11"/>
    <mergeCell ref="AO5:AP5"/>
    <mergeCell ref="AO8:AP8"/>
    <mergeCell ref="AO9:AP9"/>
    <mergeCell ref="AO6:AP6"/>
    <mergeCell ref="AO7:AP7"/>
  </mergeCells>
  <conditionalFormatting sqref="W15:AM26">
    <cfRule type="cellIs" dxfId="65" priority="37" operator="equal">
      <formula>$A$12</formula>
    </cfRule>
    <cfRule type="cellIs" dxfId="64" priority="44" operator="equal">
      <formula>$A$14</formula>
    </cfRule>
  </conditionalFormatting>
  <conditionalFormatting sqref="AF16:AF26">
    <cfRule type="expression" dxfId="63" priority="34">
      <formula>B16=TRUE</formula>
    </cfRule>
  </conditionalFormatting>
  <conditionalFormatting sqref="AI16:AI26">
    <cfRule type="expression" dxfId="62" priority="33">
      <formula>C16=TRUE</formula>
    </cfRule>
  </conditionalFormatting>
  <conditionalFormatting sqref="AH16:AH26">
    <cfRule type="expression" dxfId="61" priority="32">
      <formula>D16=TRUE</formula>
    </cfRule>
  </conditionalFormatting>
  <conditionalFormatting sqref="AG16:AG26">
    <cfRule type="expression" dxfId="60" priority="31">
      <formula>E16=TRUE</formula>
    </cfRule>
  </conditionalFormatting>
  <conditionalFormatting sqref="AL16:AL26">
    <cfRule type="expression" dxfId="59" priority="30">
      <formula>F16=TRUE</formula>
    </cfRule>
  </conditionalFormatting>
  <conditionalFormatting sqref="AM16:AM26">
    <cfRule type="expression" dxfId="58" priority="29">
      <formula>G16=TRUE</formula>
    </cfRule>
  </conditionalFormatting>
  <conditionalFormatting sqref="W16:W26">
    <cfRule type="expression" dxfId="57" priority="9">
      <formula>AND(W16&gt;$AQ$5,W16&lt;101)</formula>
    </cfRule>
    <cfRule type="expression" dxfId="56" priority="28">
      <formula>H16=TRUE</formula>
    </cfRule>
  </conditionalFormatting>
  <conditionalFormatting sqref="Z16:Z26">
    <cfRule type="expression" dxfId="55" priority="8">
      <formula>AND(Z16&gt;$AQ$11,Z16&lt;101)</formula>
    </cfRule>
    <cfRule type="expression" dxfId="54" priority="14">
      <formula>K16=TRUE</formula>
    </cfRule>
  </conditionalFormatting>
  <conditionalFormatting sqref="AA16:AA26">
    <cfRule type="expression" dxfId="53" priority="7">
      <formula>AND(AA16&gt;$AQ$9,AA16&lt;101)</formula>
    </cfRule>
    <cfRule type="expression" dxfId="52" priority="13">
      <formula>OR(L16,M16)=TRUE</formula>
    </cfRule>
  </conditionalFormatting>
  <conditionalFormatting sqref="X16:X26">
    <cfRule type="expression" dxfId="51" priority="4">
      <formula>AND(X16&gt;$AQ$6,X16&lt;101)</formula>
    </cfRule>
    <cfRule type="expression" dxfId="50" priority="18">
      <formula>I16=TRUE</formula>
    </cfRule>
  </conditionalFormatting>
  <conditionalFormatting sqref="Y16:Y26">
    <cfRule type="expression" dxfId="49" priority="3">
      <formula>AND(Y16&gt;$AQ$7,Y16&lt;101)</formula>
    </cfRule>
    <cfRule type="expression" dxfId="48" priority="15">
      <formula>J16= TRUE</formula>
    </cfRule>
  </conditionalFormatting>
  <conditionalFormatting sqref="AE16:AE26">
    <cfRule type="expression" dxfId="47" priority="2">
      <formula>AND(AE16&gt;$AQ$10,AE16&lt;101)</formula>
    </cfRule>
    <cfRule type="expression" dxfId="46" priority="10">
      <formula>R16=TRUE</formula>
    </cfRule>
  </conditionalFormatting>
  <conditionalFormatting sqref="U7">
    <cfRule type="expression" dxfId="45" priority="1">
      <formula>OR($U$7=$A$12,$U$7=$A$14)</formula>
    </cfRule>
  </conditionalFormatting>
  <conditionalFormatting sqref="AD16:AD26">
    <cfRule type="expression" dxfId="44" priority="45">
      <formula>AND(AD16&gt;$AQ$9,AD16&lt;101,AA16&lt;=$AQ$8)</formula>
    </cfRule>
    <cfRule type="expression" dxfId="43" priority="46">
      <formula>AND(AD16&gt;$AQ$9,AD16&lt;101,AA16&gt;$AQ$8)</formula>
    </cfRule>
    <cfRule type="expression" dxfId="42" priority="47">
      <formula>Q16=TRUE</formula>
    </cfRule>
  </conditionalFormatting>
  <printOptions horizontalCentered="1"/>
  <pageMargins left="0.25" right="0.25" top="0.75" bottom="0.75" header="0.3" footer="0.3"/>
  <pageSetup scale="88" fitToHeight="0" orientation="landscape" r:id="rId1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Graphs</vt:lpstr>
      <vt:lpstr>Data</vt:lpstr>
      <vt:lpstr>Sheet1</vt:lpstr>
      <vt:lpstr>Data!Print_Area</vt:lpstr>
      <vt:lpstr>Graphs!Print_Area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2008-10-15T20:08:47Z</cp:lastPrinted>
  <dcterms:created xsi:type="dcterms:W3CDTF">2008-02-25T14:22:26Z</dcterms:created>
  <dcterms:modified xsi:type="dcterms:W3CDTF">2021-05-20T15:37:26Z</dcterms:modified>
</cp:coreProperties>
</file>